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-31160" yWindow="360" windowWidth="30640" windowHeight="21280" tabRatio="573" activeTab="1"/>
  </bookViews>
  <sheets>
    <sheet name="Total" sheetId="1" r:id="rId1"/>
    <sheet name="Tris croisés" sheetId="10" r:id="rId2"/>
    <sheet name="Étudiants" sheetId="2" r:id="rId3"/>
    <sheet name="Enseignants" sheetId="3" r:id="rId4"/>
    <sheet name="Chercheurs" sheetId="5" r:id="rId5"/>
    <sheet name="Chargés d'études" sheetId="6" r:id="rId6"/>
    <sheet name="Édition" sheetId="7" r:id="rId7"/>
    <sheet name="Épisodiques" sheetId="8" r:id="rId8"/>
    <sheet name="Réguliers" sheetId="9" r:id="rId9"/>
    <sheet name="Sémio" sheetId="11" r:id="rId10"/>
    <sheet name="NonSémio" sheetId="12" r:id="rId11"/>
    <sheet name="Originaux" sheetId="14" r:id="rId12"/>
    <sheet name="Classiques" sheetId="15" r:id="rId13"/>
    <sheet name="Concepteurs" sheetId="17" r:id="rId14"/>
    <sheet name="Réalisateurs" sheetId="18" r:id="rId15"/>
    <sheet name="C+R" sheetId="19" r:id="rId16"/>
    <sheet name="Francophones" sheetId="20" r:id="rId17"/>
    <sheet name="Anglophones" sheetId="21" r:id="rId18"/>
    <sheet name="Total en ligne" sheetId="26" r:id="rId19"/>
  </sheets>
  <definedNames>
    <definedName name="chetud" localSheetId="5">'Chargés d''études'!$A$3:$F$242</definedName>
    <definedName name="classiques" localSheetId="12">Classiques!$A$3:$F$242</definedName>
    <definedName name="edition" localSheetId="6">Édition!$A$3:$F$242</definedName>
    <definedName name="ens" localSheetId="3">Enseignants!$A$3:$G$242</definedName>
    <definedName name="episode" localSheetId="7">Épisodiques!$A$3:$G$242</definedName>
    <definedName name="etud" localSheetId="2">Étudiants!$A$3:$G$242</definedName>
    <definedName name="nonsemi" localSheetId="10">NonSémio!$A$3:$F$242</definedName>
    <definedName name="originaux" localSheetId="11">Originaux!$A$3:$F$242</definedName>
    <definedName name="rech" localSheetId="4">Chercheurs!$A$3:$G$242</definedName>
    <definedName name="reguliers" localSheetId="8">Réguliers!$A$3:$G$242</definedName>
    <definedName name="semi" localSheetId="9">Sémio!$A$3:$F$239</definedName>
    <definedName name="total" localSheetId="0">Total!$A$3:$G$242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0" l="1"/>
  <c r="H5" i="20"/>
  <c r="S96" i="10"/>
  <c r="AO96" i="10"/>
  <c r="S97" i="10"/>
  <c r="AO97" i="10"/>
  <c r="BG95" i="10"/>
  <c r="R96" i="10"/>
  <c r="R4" i="10"/>
  <c r="R6" i="10"/>
  <c r="AN96" i="10"/>
  <c r="R97" i="10"/>
  <c r="AN97" i="10"/>
  <c r="BF95" i="10"/>
  <c r="BJ95" i="10"/>
  <c r="S93" i="10"/>
  <c r="AO93" i="10"/>
  <c r="S94" i="10"/>
  <c r="AO94" i="10"/>
  <c r="BG93" i="10"/>
  <c r="R93" i="10"/>
  <c r="AN93" i="10"/>
  <c r="R94" i="10"/>
  <c r="AN94" i="10"/>
  <c r="BF93" i="10"/>
  <c r="BJ93" i="10"/>
  <c r="S88" i="10"/>
  <c r="AO88" i="10"/>
  <c r="S89" i="10"/>
  <c r="AO89" i="10"/>
  <c r="BG87" i="10"/>
  <c r="R88" i="10"/>
  <c r="AN88" i="10"/>
  <c r="R89" i="10"/>
  <c r="AN89" i="10"/>
  <c r="BF87" i="10"/>
  <c r="BJ87" i="10"/>
  <c r="S85" i="10"/>
  <c r="AO85" i="10"/>
  <c r="S86" i="10"/>
  <c r="AO86" i="10"/>
  <c r="BG85" i="10"/>
  <c r="R85" i="10"/>
  <c r="AN85" i="10"/>
  <c r="R86" i="10"/>
  <c r="AN86" i="10"/>
  <c r="BF85" i="10"/>
  <c r="BJ85" i="10"/>
  <c r="S143" i="10"/>
  <c r="AO143" i="10"/>
  <c r="S144" i="10"/>
  <c r="AO144" i="10"/>
  <c r="BG143" i="10"/>
  <c r="R143" i="10"/>
  <c r="AN143" i="10"/>
  <c r="R144" i="10"/>
  <c r="AN144" i="10"/>
  <c r="BF143" i="10"/>
  <c r="BJ143" i="10"/>
  <c r="S140" i="10"/>
  <c r="AO140" i="10"/>
  <c r="S141" i="10"/>
  <c r="AO141" i="10"/>
  <c r="BG141" i="10"/>
  <c r="R140" i="10"/>
  <c r="AN140" i="10"/>
  <c r="R141" i="10"/>
  <c r="AN141" i="10"/>
  <c r="BF141" i="10"/>
  <c r="BJ141" i="10"/>
  <c r="S135" i="10"/>
  <c r="AO135" i="10"/>
  <c r="S136" i="10"/>
  <c r="AO136" i="10"/>
  <c r="BG135" i="10"/>
  <c r="R135" i="10"/>
  <c r="AN135" i="10"/>
  <c r="R136" i="10"/>
  <c r="AN136" i="10"/>
  <c r="BF135" i="10"/>
  <c r="BJ135" i="10"/>
  <c r="S132" i="10"/>
  <c r="AO132" i="10"/>
  <c r="S133" i="10"/>
  <c r="AO133" i="10"/>
  <c r="BG133" i="10"/>
  <c r="R132" i="10"/>
  <c r="AN132" i="10"/>
  <c r="R133" i="10"/>
  <c r="AN133" i="10"/>
  <c r="BF133" i="10"/>
  <c r="BJ133" i="10"/>
  <c r="S127" i="10"/>
  <c r="AO127" i="10"/>
  <c r="S128" i="10"/>
  <c r="AO128" i="10"/>
  <c r="BG127" i="10"/>
  <c r="R127" i="10"/>
  <c r="AN127" i="10"/>
  <c r="R128" i="10"/>
  <c r="AN128" i="10"/>
  <c r="BF127" i="10"/>
  <c r="BJ127" i="10"/>
  <c r="S124" i="10"/>
  <c r="AO124" i="10"/>
  <c r="S125" i="10"/>
  <c r="AO125" i="10"/>
  <c r="BG125" i="10"/>
  <c r="R124" i="10"/>
  <c r="AN124" i="10"/>
  <c r="R125" i="10"/>
  <c r="AN125" i="10"/>
  <c r="BF125" i="10"/>
  <c r="BJ125" i="10"/>
  <c r="S119" i="10"/>
  <c r="AO119" i="10"/>
  <c r="S120" i="10"/>
  <c r="AO120" i="10"/>
  <c r="BG119" i="10"/>
  <c r="R119" i="10"/>
  <c r="AN119" i="10"/>
  <c r="R120" i="10"/>
  <c r="AN120" i="10"/>
  <c r="BF119" i="10"/>
  <c r="BJ119" i="10"/>
  <c r="S116" i="10"/>
  <c r="AO116" i="10"/>
  <c r="S117" i="10"/>
  <c r="AO117" i="10"/>
  <c r="BG117" i="10"/>
  <c r="R116" i="10"/>
  <c r="AN116" i="10"/>
  <c r="R117" i="10"/>
  <c r="AN117" i="10"/>
  <c r="BF117" i="10"/>
  <c r="BJ117" i="10"/>
  <c r="S111" i="10"/>
  <c r="AO111" i="10"/>
  <c r="S112" i="10"/>
  <c r="AO112" i="10"/>
  <c r="BG111" i="10"/>
  <c r="R111" i="10"/>
  <c r="AN111" i="10"/>
  <c r="R112" i="10"/>
  <c r="AN112" i="10"/>
  <c r="BF111" i="10"/>
  <c r="BJ111" i="10"/>
  <c r="S108" i="10"/>
  <c r="AO108" i="10"/>
  <c r="S109" i="10"/>
  <c r="AO109" i="10"/>
  <c r="BG109" i="10"/>
  <c r="R108" i="10"/>
  <c r="AN108" i="10"/>
  <c r="R109" i="10"/>
  <c r="AN109" i="10"/>
  <c r="BF109" i="10"/>
  <c r="BJ109" i="10"/>
  <c r="S103" i="10"/>
  <c r="AO103" i="10"/>
  <c r="S104" i="10"/>
  <c r="AO104" i="10"/>
  <c r="BG103" i="10"/>
  <c r="R103" i="10"/>
  <c r="AN103" i="10"/>
  <c r="R104" i="10"/>
  <c r="AN104" i="10"/>
  <c r="BF103" i="10"/>
  <c r="BJ103" i="10"/>
  <c r="S100" i="10"/>
  <c r="AO100" i="10"/>
  <c r="S101" i="10"/>
  <c r="AO101" i="10"/>
  <c r="BG101" i="10"/>
  <c r="R100" i="10"/>
  <c r="AN100" i="10"/>
  <c r="R101" i="10"/>
  <c r="AN101" i="10"/>
  <c r="BF101" i="10"/>
  <c r="BJ101" i="10"/>
  <c r="O143" i="10"/>
  <c r="AK143" i="10"/>
  <c r="O144" i="10"/>
  <c r="AK144" i="10"/>
  <c r="BC143" i="10"/>
  <c r="P143" i="10"/>
  <c r="AL143" i="10"/>
  <c r="P144" i="10"/>
  <c r="AL144" i="10"/>
  <c r="BD143" i="10"/>
  <c r="BI143" i="10"/>
  <c r="O140" i="10"/>
  <c r="AK140" i="10"/>
  <c r="O141" i="10"/>
  <c r="AK141" i="10"/>
  <c r="BC141" i="10"/>
  <c r="P140" i="10"/>
  <c r="AL140" i="10"/>
  <c r="P141" i="10"/>
  <c r="AL141" i="10"/>
  <c r="BD141" i="10"/>
  <c r="BI141" i="10"/>
  <c r="O135" i="10"/>
  <c r="AK135" i="10"/>
  <c r="O136" i="10"/>
  <c r="AK136" i="10"/>
  <c r="BC135" i="10"/>
  <c r="P135" i="10"/>
  <c r="AL135" i="10"/>
  <c r="P136" i="10"/>
  <c r="AL136" i="10"/>
  <c r="BD135" i="10"/>
  <c r="BI135" i="10"/>
  <c r="O132" i="10"/>
  <c r="AK132" i="10"/>
  <c r="O133" i="10"/>
  <c r="AK133" i="10"/>
  <c r="BC133" i="10"/>
  <c r="P132" i="10"/>
  <c r="AL132" i="10"/>
  <c r="P133" i="10"/>
  <c r="AL133" i="10"/>
  <c r="BD133" i="10"/>
  <c r="BI133" i="10"/>
  <c r="O127" i="10"/>
  <c r="AK127" i="10"/>
  <c r="O128" i="10"/>
  <c r="AK128" i="10"/>
  <c r="BC127" i="10"/>
  <c r="P127" i="10"/>
  <c r="AL127" i="10"/>
  <c r="P128" i="10"/>
  <c r="AL128" i="10"/>
  <c r="BD127" i="10"/>
  <c r="BI127" i="10"/>
  <c r="O124" i="10"/>
  <c r="AK124" i="10"/>
  <c r="O125" i="10"/>
  <c r="AK125" i="10"/>
  <c r="BC125" i="10"/>
  <c r="P124" i="10"/>
  <c r="AL124" i="10"/>
  <c r="P125" i="10"/>
  <c r="AL125" i="10"/>
  <c r="BD125" i="10"/>
  <c r="BI125" i="10"/>
  <c r="O119" i="10"/>
  <c r="AK119" i="10"/>
  <c r="O120" i="10"/>
  <c r="AK120" i="10"/>
  <c r="BC119" i="10"/>
  <c r="P119" i="10"/>
  <c r="AL119" i="10"/>
  <c r="P120" i="10"/>
  <c r="AL120" i="10"/>
  <c r="BD119" i="10"/>
  <c r="BI119" i="10"/>
  <c r="O116" i="10"/>
  <c r="AK116" i="10"/>
  <c r="O117" i="10"/>
  <c r="AK117" i="10"/>
  <c r="BC117" i="10"/>
  <c r="P116" i="10"/>
  <c r="AL116" i="10"/>
  <c r="P117" i="10"/>
  <c r="AL117" i="10"/>
  <c r="BD117" i="10"/>
  <c r="BI117" i="10"/>
  <c r="O111" i="10"/>
  <c r="AK111" i="10"/>
  <c r="O112" i="10"/>
  <c r="AK112" i="10"/>
  <c r="BC111" i="10"/>
  <c r="P111" i="10"/>
  <c r="AL111" i="10"/>
  <c r="P112" i="10"/>
  <c r="AL112" i="10"/>
  <c r="BD111" i="10"/>
  <c r="BI111" i="10"/>
  <c r="O108" i="10"/>
  <c r="AK108" i="10"/>
  <c r="O109" i="10"/>
  <c r="AK109" i="10"/>
  <c r="BC109" i="10"/>
  <c r="P108" i="10"/>
  <c r="AL108" i="10"/>
  <c r="P109" i="10"/>
  <c r="AL109" i="10"/>
  <c r="BD109" i="10"/>
  <c r="BI109" i="10"/>
  <c r="O103" i="10"/>
  <c r="AK103" i="10"/>
  <c r="O104" i="10"/>
  <c r="AK104" i="10"/>
  <c r="BC103" i="10"/>
  <c r="P103" i="10"/>
  <c r="AL103" i="10"/>
  <c r="P104" i="10"/>
  <c r="AL104" i="10"/>
  <c r="BD103" i="10"/>
  <c r="BI103" i="10"/>
  <c r="O100" i="10"/>
  <c r="AK100" i="10"/>
  <c r="O101" i="10"/>
  <c r="AK101" i="10"/>
  <c r="BC101" i="10"/>
  <c r="P100" i="10"/>
  <c r="AL100" i="10"/>
  <c r="P101" i="10"/>
  <c r="AL101" i="10"/>
  <c r="BD101" i="10"/>
  <c r="BI101" i="10"/>
  <c r="O96" i="10"/>
  <c r="AK96" i="10"/>
  <c r="O97" i="10"/>
  <c r="AK97" i="10"/>
  <c r="BC95" i="10"/>
  <c r="P96" i="10"/>
  <c r="AL96" i="10"/>
  <c r="P97" i="10"/>
  <c r="AL97" i="10"/>
  <c r="BD95" i="10"/>
  <c r="BI95" i="10"/>
  <c r="O93" i="10"/>
  <c r="AK93" i="10"/>
  <c r="O94" i="10"/>
  <c r="AK94" i="10"/>
  <c r="BC93" i="10"/>
  <c r="P93" i="10"/>
  <c r="AL93" i="10"/>
  <c r="P94" i="10"/>
  <c r="AL94" i="10"/>
  <c r="BD93" i="10"/>
  <c r="BI93" i="10"/>
  <c r="O88" i="10"/>
  <c r="AK88" i="10"/>
  <c r="O89" i="10"/>
  <c r="AK89" i="10"/>
  <c r="BC87" i="10"/>
  <c r="P88" i="10"/>
  <c r="AL88" i="10"/>
  <c r="P89" i="10"/>
  <c r="AL89" i="10"/>
  <c r="BD87" i="10"/>
  <c r="BI87" i="10"/>
  <c r="O85" i="10"/>
  <c r="AK85" i="10"/>
  <c r="O86" i="10"/>
  <c r="AK86" i="10"/>
  <c r="BC85" i="10"/>
  <c r="P85" i="10"/>
  <c r="AL85" i="10"/>
  <c r="P86" i="10"/>
  <c r="AL86" i="10"/>
  <c r="BD85" i="10"/>
  <c r="BI85" i="10"/>
  <c r="O397" i="10"/>
  <c r="AK397" i="10"/>
  <c r="P397" i="10"/>
  <c r="AL397" i="10"/>
  <c r="BL397" i="10"/>
  <c r="O396" i="10"/>
  <c r="AK396" i="10"/>
  <c r="P396" i="10"/>
  <c r="AL396" i="10"/>
  <c r="BL396" i="10"/>
  <c r="O393" i="10"/>
  <c r="AK393" i="10"/>
  <c r="P393" i="10"/>
  <c r="AL393" i="10"/>
  <c r="BL393" i="10"/>
  <c r="O392" i="10"/>
  <c r="AK392" i="10"/>
  <c r="P392" i="10"/>
  <c r="AL392" i="10"/>
  <c r="BL392" i="10"/>
  <c r="O388" i="10"/>
  <c r="AK388" i="10"/>
  <c r="P388" i="10"/>
  <c r="AL388" i="10"/>
  <c r="BL388" i="10"/>
  <c r="O387" i="10"/>
  <c r="AK387" i="10"/>
  <c r="P387" i="10"/>
  <c r="AL387" i="10"/>
  <c r="BL387" i="10"/>
  <c r="O384" i="10"/>
  <c r="AK384" i="10"/>
  <c r="P384" i="10"/>
  <c r="AL384" i="10"/>
  <c r="BL384" i="10"/>
  <c r="O383" i="10"/>
  <c r="AK383" i="10"/>
  <c r="P383" i="10"/>
  <c r="AL383" i="10"/>
  <c r="BL383" i="10"/>
  <c r="O379" i="10"/>
  <c r="AK379" i="10"/>
  <c r="P379" i="10"/>
  <c r="AL379" i="10"/>
  <c r="BL379" i="10"/>
  <c r="O378" i="10"/>
  <c r="AK378" i="10"/>
  <c r="P378" i="10"/>
  <c r="AL378" i="10"/>
  <c r="BL378" i="10"/>
  <c r="O375" i="10"/>
  <c r="AK375" i="10"/>
  <c r="P375" i="10"/>
  <c r="AL375" i="10"/>
  <c r="BL375" i="10"/>
  <c r="O374" i="10"/>
  <c r="AK374" i="10"/>
  <c r="P374" i="10"/>
  <c r="AL374" i="10"/>
  <c r="BL374" i="10"/>
  <c r="O370" i="10"/>
  <c r="AK370" i="10"/>
  <c r="P370" i="10"/>
  <c r="AL370" i="10"/>
  <c r="BL370" i="10"/>
  <c r="O369" i="10"/>
  <c r="AK369" i="10"/>
  <c r="P369" i="10"/>
  <c r="AL369" i="10"/>
  <c r="BL369" i="10"/>
  <c r="O366" i="10"/>
  <c r="AK366" i="10"/>
  <c r="P366" i="10"/>
  <c r="AL366" i="10"/>
  <c r="BL366" i="10"/>
  <c r="O365" i="10"/>
  <c r="AK365" i="10"/>
  <c r="P365" i="10"/>
  <c r="AL365" i="10"/>
  <c r="BL365" i="10"/>
  <c r="O361" i="10"/>
  <c r="AK361" i="10"/>
  <c r="P361" i="10"/>
  <c r="AL361" i="10"/>
  <c r="BL361" i="10"/>
  <c r="O360" i="10"/>
  <c r="AK360" i="10"/>
  <c r="P360" i="10"/>
  <c r="AL360" i="10"/>
  <c r="BL360" i="10"/>
  <c r="O357" i="10"/>
  <c r="AK357" i="10"/>
  <c r="P357" i="10"/>
  <c r="AL357" i="10"/>
  <c r="BL357" i="10"/>
  <c r="O356" i="10"/>
  <c r="AK356" i="10"/>
  <c r="P356" i="10"/>
  <c r="AL356" i="10"/>
  <c r="BL356" i="10"/>
  <c r="O352" i="10"/>
  <c r="AK352" i="10"/>
  <c r="P352" i="10"/>
  <c r="AL352" i="10"/>
  <c r="BL352" i="10"/>
  <c r="O351" i="10"/>
  <c r="AK351" i="10"/>
  <c r="P351" i="10"/>
  <c r="AL351" i="10"/>
  <c r="BL351" i="10"/>
  <c r="O348" i="10"/>
  <c r="AK348" i="10"/>
  <c r="P348" i="10"/>
  <c r="AL348" i="10"/>
  <c r="BL348" i="10"/>
  <c r="O347" i="10"/>
  <c r="AK347" i="10"/>
  <c r="P347" i="10"/>
  <c r="AL347" i="10"/>
  <c r="BL347" i="10"/>
  <c r="O343" i="10"/>
  <c r="AK343" i="10"/>
  <c r="P343" i="10"/>
  <c r="AL343" i="10"/>
  <c r="BL343" i="10"/>
  <c r="O342" i="10"/>
  <c r="AK342" i="10"/>
  <c r="P342" i="10"/>
  <c r="AL342" i="10"/>
  <c r="BL342" i="10"/>
  <c r="O339" i="10"/>
  <c r="AK339" i="10"/>
  <c r="P339" i="10"/>
  <c r="AL339" i="10"/>
  <c r="BL339" i="10"/>
  <c r="O338" i="10"/>
  <c r="AK338" i="10"/>
  <c r="P338" i="10"/>
  <c r="AL338" i="10"/>
  <c r="BL338" i="10"/>
  <c r="O334" i="10"/>
  <c r="AK334" i="10"/>
  <c r="P334" i="10"/>
  <c r="AL334" i="10"/>
  <c r="BL334" i="10"/>
  <c r="O333" i="10"/>
  <c r="AK333" i="10"/>
  <c r="P333" i="10"/>
  <c r="AL333" i="10"/>
  <c r="BL333" i="10"/>
  <c r="O330" i="10"/>
  <c r="AK330" i="10"/>
  <c r="P330" i="10"/>
  <c r="AL330" i="10"/>
  <c r="BL330" i="10"/>
  <c r="O329" i="10"/>
  <c r="AK329" i="10"/>
  <c r="P329" i="10"/>
  <c r="AL329" i="10"/>
  <c r="BL329" i="10"/>
  <c r="O325" i="10"/>
  <c r="AK325" i="10"/>
  <c r="P325" i="10"/>
  <c r="AL325" i="10"/>
  <c r="BL325" i="10"/>
  <c r="O324" i="10"/>
  <c r="AK324" i="10"/>
  <c r="P324" i="10"/>
  <c r="AL324" i="10"/>
  <c r="BL324" i="10"/>
  <c r="O321" i="10"/>
  <c r="AK321" i="10"/>
  <c r="P321" i="10"/>
  <c r="AL321" i="10"/>
  <c r="BL321" i="10"/>
  <c r="O320" i="10"/>
  <c r="AK320" i="10"/>
  <c r="P320" i="10"/>
  <c r="AL320" i="10"/>
  <c r="BL320" i="10"/>
  <c r="O316" i="10"/>
  <c r="AK316" i="10"/>
  <c r="P316" i="10"/>
  <c r="AL316" i="10"/>
  <c r="BL316" i="10"/>
  <c r="O315" i="10"/>
  <c r="AK315" i="10"/>
  <c r="P315" i="10"/>
  <c r="AL315" i="10"/>
  <c r="BL315" i="10"/>
  <c r="O312" i="10"/>
  <c r="AK312" i="10"/>
  <c r="P312" i="10"/>
  <c r="AL312" i="10"/>
  <c r="BL312" i="10"/>
  <c r="O311" i="10"/>
  <c r="AK311" i="10"/>
  <c r="P311" i="10"/>
  <c r="AL311" i="10"/>
  <c r="BL311" i="10"/>
  <c r="O307" i="10"/>
  <c r="AK307" i="10"/>
  <c r="P307" i="10"/>
  <c r="AL307" i="10"/>
  <c r="BL307" i="10"/>
  <c r="O306" i="10"/>
  <c r="AK306" i="10"/>
  <c r="P306" i="10"/>
  <c r="AL306" i="10"/>
  <c r="BL306" i="10"/>
  <c r="O303" i="10"/>
  <c r="AK303" i="10"/>
  <c r="P303" i="10"/>
  <c r="AL303" i="10"/>
  <c r="BL303" i="10"/>
  <c r="O302" i="10"/>
  <c r="AK302" i="10"/>
  <c r="P302" i="10"/>
  <c r="AL302" i="10"/>
  <c r="BL302" i="10"/>
  <c r="O298" i="10"/>
  <c r="AK298" i="10"/>
  <c r="P298" i="10"/>
  <c r="AL298" i="10"/>
  <c r="BL298" i="10"/>
  <c r="O297" i="10"/>
  <c r="AK297" i="10"/>
  <c r="P297" i="10"/>
  <c r="AL297" i="10"/>
  <c r="BL297" i="10"/>
  <c r="O294" i="10"/>
  <c r="AK294" i="10"/>
  <c r="P294" i="10"/>
  <c r="AL294" i="10"/>
  <c r="BL294" i="10"/>
  <c r="O293" i="10"/>
  <c r="AK293" i="10"/>
  <c r="P293" i="10"/>
  <c r="AL293" i="10"/>
  <c r="BL293" i="10"/>
  <c r="O289" i="10"/>
  <c r="AK289" i="10"/>
  <c r="P289" i="10"/>
  <c r="AL289" i="10"/>
  <c r="BL289" i="10"/>
  <c r="O288" i="10"/>
  <c r="AK288" i="10"/>
  <c r="P288" i="10"/>
  <c r="AL288" i="10"/>
  <c r="BL288" i="10"/>
  <c r="O285" i="10"/>
  <c r="AK285" i="10"/>
  <c r="P285" i="10"/>
  <c r="AL285" i="10"/>
  <c r="BL285" i="10"/>
  <c r="O284" i="10"/>
  <c r="AK284" i="10"/>
  <c r="P284" i="10"/>
  <c r="AL284" i="10"/>
  <c r="BL284" i="10"/>
  <c r="O280" i="10"/>
  <c r="AK280" i="10"/>
  <c r="P280" i="10"/>
  <c r="AL280" i="10"/>
  <c r="BL280" i="10"/>
  <c r="O279" i="10"/>
  <c r="AK279" i="10"/>
  <c r="P279" i="10"/>
  <c r="AL279" i="10"/>
  <c r="BL279" i="10"/>
  <c r="O276" i="10"/>
  <c r="AK276" i="10"/>
  <c r="P276" i="10"/>
  <c r="AL276" i="10"/>
  <c r="BL276" i="10"/>
  <c r="O275" i="10"/>
  <c r="AK275" i="10"/>
  <c r="P275" i="10"/>
  <c r="AL275" i="10"/>
  <c r="BL275" i="10"/>
  <c r="O271" i="10"/>
  <c r="AK271" i="10"/>
  <c r="P271" i="10"/>
  <c r="AL271" i="10"/>
  <c r="BL271" i="10"/>
  <c r="O270" i="10"/>
  <c r="AK270" i="10"/>
  <c r="P270" i="10"/>
  <c r="AL270" i="10"/>
  <c r="BL270" i="10"/>
  <c r="O267" i="10"/>
  <c r="AK267" i="10"/>
  <c r="P267" i="10"/>
  <c r="AL267" i="10"/>
  <c r="BL267" i="10"/>
  <c r="O266" i="10"/>
  <c r="AK266" i="10"/>
  <c r="P266" i="10"/>
  <c r="AL266" i="10"/>
  <c r="BL266" i="10"/>
  <c r="O262" i="10"/>
  <c r="AK262" i="10"/>
  <c r="P262" i="10"/>
  <c r="AL262" i="10"/>
  <c r="BL262" i="10"/>
  <c r="O261" i="10"/>
  <c r="AK261" i="10"/>
  <c r="P261" i="10"/>
  <c r="AL261" i="10"/>
  <c r="BL261" i="10"/>
  <c r="O258" i="10"/>
  <c r="AK258" i="10"/>
  <c r="P258" i="10"/>
  <c r="AL258" i="10"/>
  <c r="BL258" i="10"/>
  <c r="O257" i="10"/>
  <c r="AK257" i="10"/>
  <c r="P257" i="10"/>
  <c r="AL257" i="10"/>
  <c r="BL257" i="10"/>
  <c r="O253" i="10"/>
  <c r="AK253" i="10"/>
  <c r="P253" i="10"/>
  <c r="AL253" i="10"/>
  <c r="BL253" i="10"/>
  <c r="O252" i="10"/>
  <c r="AK252" i="10"/>
  <c r="P252" i="10"/>
  <c r="AL252" i="10"/>
  <c r="BL252" i="10"/>
  <c r="O249" i="10"/>
  <c r="AK249" i="10"/>
  <c r="P249" i="10"/>
  <c r="AL249" i="10"/>
  <c r="BL249" i="10"/>
  <c r="O248" i="10"/>
  <c r="AK248" i="10"/>
  <c r="P248" i="10"/>
  <c r="AL248" i="10"/>
  <c r="BL248" i="10"/>
  <c r="O244" i="10"/>
  <c r="AK244" i="10"/>
  <c r="P244" i="10"/>
  <c r="AL244" i="10"/>
  <c r="BL244" i="10"/>
  <c r="O243" i="10"/>
  <c r="AK243" i="10"/>
  <c r="P243" i="10"/>
  <c r="AL243" i="10"/>
  <c r="BL243" i="10"/>
  <c r="O240" i="10"/>
  <c r="AK240" i="10"/>
  <c r="P240" i="10"/>
  <c r="AL240" i="10"/>
  <c r="BL240" i="10"/>
  <c r="O239" i="10"/>
  <c r="AK239" i="10"/>
  <c r="P239" i="10"/>
  <c r="AL239" i="10"/>
  <c r="BL239" i="10"/>
  <c r="O235" i="10"/>
  <c r="AK235" i="10"/>
  <c r="P235" i="10"/>
  <c r="AL235" i="10"/>
  <c r="BL235" i="10"/>
  <c r="O234" i="10"/>
  <c r="AK234" i="10"/>
  <c r="P234" i="10"/>
  <c r="AL234" i="10"/>
  <c r="BL234" i="10"/>
  <c r="O231" i="10"/>
  <c r="AK231" i="10"/>
  <c r="P231" i="10"/>
  <c r="AL231" i="10"/>
  <c r="BL231" i="10"/>
  <c r="O230" i="10"/>
  <c r="AK230" i="10"/>
  <c r="P230" i="10"/>
  <c r="AL230" i="10"/>
  <c r="BL230" i="10"/>
  <c r="O226" i="10"/>
  <c r="AK226" i="10"/>
  <c r="P226" i="10"/>
  <c r="AL226" i="10"/>
  <c r="BL226" i="10"/>
  <c r="O225" i="10"/>
  <c r="AK225" i="10"/>
  <c r="P225" i="10"/>
  <c r="AL225" i="10"/>
  <c r="BL225" i="10"/>
  <c r="O222" i="10"/>
  <c r="AK222" i="10"/>
  <c r="P222" i="10"/>
  <c r="AL222" i="10"/>
  <c r="BL222" i="10"/>
  <c r="O221" i="10"/>
  <c r="AK221" i="10"/>
  <c r="P221" i="10"/>
  <c r="AL221" i="10"/>
  <c r="BL221" i="10"/>
  <c r="O217" i="10"/>
  <c r="AK217" i="10"/>
  <c r="P217" i="10"/>
  <c r="AL217" i="10"/>
  <c r="BL217" i="10"/>
  <c r="O216" i="10"/>
  <c r="AK216" i="10"/>
  <c r="P216" i="10"/>
  <c r="AL216" i="10"/>
  <c r="BL216" i="10"/>
  <c r="O213" i="10"/>
  <c r="AK213" i="10"/>
  <c r="P213" i="10"/>
  <c r="AL213" i="10"/>
  <c r="BL213" i="10"/>
  <c r="O212" i="10"/>
  <c r="AK212" i="10"/>
  <c r="P212" i="10"/>
  <c r="AL212" i="10"/>
  <c r="BL212" i="10"/>
  <c r="O208" i="10"/>
  <c r="AK208" i="10"/>
  <c r="P208" i="10"/>
  <c r="AL208" i="10"/>
  <c r="BL208" i="10"/>
  <c r="O207" i="10"/>
  <c r="AK207" i="10"/>
  <c r="P207" i="10"/>
  <c r="AL207" i="10"/>
  <c r="BL207" i="10"/>
  <c r="O204" i="10"/>
  <c r="AK204" i="10"/>
  <c r="P204" i="10"/>
  <c r="AL204" i="10"/>
  <c r="BL204" i="10"/>
  <c r="O203" i="10"/>
  <c r="AK203" i="10"/>
  <c r="P203" i="10"/>
  <c r="AL203" i="10"/>
  <c r="BL203" i="10"/>
  <c r="O199" i="10"/>
  <c r="AK199" i="10"/>
  <c r="P199" i="10"/>
  <c r="AL199" i="10"/>
  <c r="BL199" i="10"/>
  <c r="O198" i="10"/>
  <c r="AK198" i="10"/>
  <c r="P198" i="10"/>
  <c r="AL198" i="10"/>
  <c r="BL198" i="10"/>
  <c r="O195" i="10"/>
  <c r="AK195" i="10"/>
  <c r="P195" i="10"/>
  <c r="AL195" i="10"/>
  <c r="BL195" i="10"/>
  <c r="O194" i="10"/>
  <c r="AK194" i="10"/>
  <c r="P194" i="10"/>
  <c r="AL194" i="10"/>
  <c r="BL194" i="10"/>
  <c r="O190" i="10"/>
  <c r="AK190" i="10"/>
  <c r="P190" i="10"/>
  <c r="AL190" i="10"/>
  <c r="BL190" i="10"/>
  <c r="O189" i="10"/>
  <c r="AK189" i="10"/>
  <c r="P189" i="10"/>
  <c r="AL189" i="10"/>
  <c r="BL189" i="10"/>
  <c r="O186" i="10"/>
  <c r="AK186" i="10"/>
  <c r="P186" i="10"/>
  <c r="AL186" i="10"/>
  <c r="BL186" i="10"/>
  <c r="O185" i="10"/>
  <c r="AK185" i="10"/>
  <c r="P185" i="10"/>
  <c r="AL185" i="10"/>
  <c r="BL185" i="10"/>
  <c r="O181" i="10"/>
  <c r="AK181" i="10"/>
  <c r="P181" i="10"/>
  <c r="AL181" i="10"/>
  <c r="BL181" i="10"/>
  <c r="O180" i="10"/>
  <c r="AK180" i="10"/>
  <c r="P180" i="10"/>
  <c r="AL180" i="10"/>
  <c r="BL180" i="10"/>
  <c r="O177" i="10"/>
  <c r="AK177" i="10"/>
  <c r="P177" i="10"/>
  <c r="AL177" i="10"/>
  <c r="BL177" i="10"/>
  <c r="O176" i="10"/>
  <c r="AK176" i="10"/>
  <c r="P176" i="10"/>
  <c r="AL176" i="10"/>
  <c r="BL176" i="10"/>
  <c r="O172" i="10"/>
  <c r="AK172" i="10"/>
  <c r="P172" i="10"/>
  <c r="AL172" i="10"/>
  <c r="BL172" i="10"/>
  <c r="O171" i="10"/>
  <c r="AK171" i="10"/>
  <c r="P171" i="10"/>
  <c r="AL171" i="10"/>
  <c r="BL171" i="10"/>
  <c r="O168" i="10"/>
  <c r="AK168" i="10"/>
  <c r="P168" i="10"/>
  <c r="AL168" i="10"/>
  <c r="BL168" i="10"/>
  <c r="O167" i="10"/>
  <c r="AK167" i="10"/>
  <c r="P167" i="10"/>
  <c r="AL167" i="10"/>
  <c r="BL167" i="10"/>
  <c r="O163" i="10"/>
  <c r="AK163" i="10"/>
  <c r="P163" i="10"/>
  <c r="AL163" i="10"/>
  <c r="BL163" i="10"/>
  <c r="O162" i="10"/>
  <c r="AK162" i="10"/>
  <c r="P162" i="10"/>
  <c r="AL162" i="10"/>
  <c r="BL162" i="10"/>
  <c r="O159" i="10"/>
  <c r="AK159" i="10"/>
  <c r="P159" i="10"/>
  <c r="AL159" i="10"/>
  <c r="BL159" i="10"/>
  <c r="O158" i="10"/>
  <c r="AK158" i="10"/>
  <c r="P158" i="10"/>
  <c r="AL158" i="10"/>
  <c r="BL158" i="10"/>
  <c r="O154" i="10"/>
  <c r="AK154" i="10"/>
  <c r="P154" i="10"/>
  <c r="AL154" i="10"/>
  <c r="BL154" i="10"/>
  <c r="O153" i="10"/>
  <c r="AK153" i="10"/>
  <c r="P153" i="10"/>
  <c r="AL153" i="10"/>
  <c r="BL153" i="10"/>
  <c r="O150" i="10"/>
  <c r="AK150" i="10"/>
  <c r="P150" i="10"/>
  <c r="AL150" i="10"/>
  <c r="BL150" i="10"/>
  <c r="O149" i="10"/>
  <c r="AK149" i="10"/>
  <c r="P149" i="10"/>
  <c r="AL149" i="10"/>
  <c r="BL149" i="10"/>
  <c r="M397" i="10"/>
  <c r="AI397" i="10"/>
  <c r="N397" i="10"/>
  <c r="AJ397" i="10"/>
  <c r="BK397" i="10"/>
  <c r="M396" i="10"/>
  <c r="AI396" i="10"/>
  <c r="N396" i="10"/>
  <c r="AJ396" i="10"/>
  <c r="BK396" i="10"/>
  <c r="M393" i="10"/>
  <c r="AI393" i="10"/>
  <c r="N393" i="10"/>
  <c r="AJ393" i="10"/>
  <c r="BK393" i="10"/>
  <c r="M392" i="10"/>
  <c r="AI392" i="10"/>
  <c r="N392" i="10"/>
  <c r="AJ392" i="10"/>
  <c r="BK392" i="10"/>
  <c r="M388" i="10"/>
  <c r="AI388" i="10"/>
  <c r="N388" i="10"/>
  <c r="AJ388" i="10"/>
  <c r="BK388" i="10"/>
  <c r="M387" i="10"/>
  <c r="AI387" i="10"/>
  <c r="N387" i="10"/>
  <c r="AJ387" i="10"/>
  <c r="BK387" i="10"/>
  <c r="M384" i="10"/>
  <c r="AI384" i="10"/>
  <c r="N384" i="10"/>
  <c r="AJ384" i="10"/>
  <c r="BK384" i="10"/>
  <c r="M383" i="10"/>
  <c r="AI383" i="10"/>
  <c r="N383" i="10"/>
  <c r="AJ383" i="10"/>
  <c r="BK383" i="10"/>
  <c r="M379" i="10"/>
  <c r="AI379" i="10"/>
  <c r="N379" i="10"/>
  <c r="AJ379" i="10"/>
  <c r="BK379" i="10"/>
  <c r="M378" i="10"/>
  <c r="AI378" i="10"/>
  <c r="N378" i="10"/>
  <c r="AJ378" i="10"/>
  <c r="BK378" i="10"/>
  <c r="M375" i="10"/>
  <c r="AI375" i="10"/>
  <c r="N375" i="10"/>
  <c r="AJ375" i="10"/>
  <c r="BK375" i="10"/>
  <c r="M374" i="10"/>
  <c r="AI374" i="10"/>
  <c r="N374" i="10"/>
  <c r="AJ374" i="10"/>
  <c r="BK374" i="10"/>
  <c r="M370" i="10"/>
  <c r="AI370" i="10"/>
  <c r="N370" i="10"/>
  <c r="AJ370" i="10"/>
  <c r="BK370" i="10"/>
  <c r="M369" i="10"/>
  <c r="AI369" i="10"/>
  <c r="N369" i="10"/>
  <c r="AJ369" i="10"/>
  <c r="BK369" i="10"/>
  <c r="M366" i="10"/>
  <c r="AI366" i="10"/>
  <c r="N366" i="10"/>
  <c r="AJ366" i="10"/>
  <c r="BK366" i="10"/>
  <c r="M365" i="10"/>
  <c r="AI365" i="10"/>
  <c r="N365" i="10"/>
  <c r="AJ365" i="10"/>
  <c r="BK365" i="10"/>
  <c r="M361" i="10"/>
  <c r="AI361" i="10"/>
  <c r="N361" i="10"/>
  <c r="AJ361" i="10"/>
  <c r="BK361" i="10"/>
  <c r="M360" i="10"/>
  <c r="AI360" i="10"/>
  <c r="N360" i="10"/>
  <c r="AJ360" i="10"/>
  <c r="BK360" i="10"/>
  <c r="M357" i="10"/>
  <c r="AI357" i="10"/>
  <c r="N357" i="10"/>
  <c r="AJ357" i="10"/>
  <c r="BK357" i="10"/>
  <c r="M356" i="10"/>
  <c r="AI356" i="10"/>
  <c r="N356" i="10"/>
  <c r="AJ356" i="10"/>
  <c r="BK356" i="10"/>
  <c r="M352" i="10"/>
  <c r="AI352" i="10"/>
  <c r="N352" i="10"/>
  <c r="AJ352" i="10"/>
  <c r="BK352" i="10"/>
  <c r="M351" i="10"/>
  <c r="AI351" i="10"/>
  <c r="N351" i="10"/>
  <c r="AJ351" i="10"/>
  <c r="BK351" i="10"/>
  <c r="M348" i="10"/>
  <c r="AI348" i="10"/>
  <c r="N348" i="10"/>
  <c r="AJ348" i="10"/>
  <c r="BK348" i="10"/>
  <c r="M347" i="10"/>
  <c r="AI347" i="10"/>
  <c r="N347" i="10"/>
  <c r="AJ347" i="10"/>
  <c r="BK347" i="10"/>
  <c r="M343" i="10"/>
  <c r="AI343" i="10"/>
  <c r="N343" i="10"/>
  <c r="AJ343" i="10"/>
  <c r="BK343" i="10"/>
  <c r="M342" i="10"/>
  <c r="AI342" i="10"/>
  <c r="N342" i="10"/>
  <c r="AJ342" i="10"/>
  <c r="BK342" i="10"/>
  <c r="M339" i="10"/>
  <c r="AI339" i="10"/>
  <c r="N339" i="10"/>
  <c r="AJ339" i="10"/>
  <c r="BK339" i="10"/>
  <c r="M338" i="10"/>
  <c r="AI338" i="10"/>
  <c r="N338" i="10"/>
  <c r="AJ338" i="10"/>
  <c r="BK338" i="10"/>
  <c r="M334" i="10"/>
  <c r="AI334" i="10"/>
  <c r="N334" i="10"/>
  <c r="AJ334" i="10"/>
  <c r="BK334" i="10"/>
  <c r="M333" i="10"/>
  <c r="AI333" i="10"/>
  <c r="N333" i="10"/>
  <c r="AJ333" i="10"/>
  <c r="BK333" i="10"/>
  <c r="M330" i="10"/>
  <c r="AI330" i="10"/>
  <c r="N330" i="10"/>
  <c r="AJ330" i="10"/>
  <c r="BK330" i="10"/>
  <c r="M329" i="10"/>
  <c r="AI329" i="10"/>
  <c r="N329" i="10"/>
  <c r="AJ329" i="10"/>
  <c r="BK329" i="10"/>
  <c r="M325" i="10"/>
  <c r="AI325" i="10"/>
  <c r="N325" i="10"/>
  <c r="AJ325" i="10"/>
  <c r="BK325" i="10"/>
  <c r="M324" i="10"/>
  <c r="AI324" i="10"/>
  <c r="N324" i="10"/>
  <c r="AJ324" i="10"/>
  <c r="BK324" i="10"/>
  <c r="M321" i="10"/>
  <c r="AI321" i="10"/>
  <c r="N321" i="10"/>
  <c r="AJ321" i="10"/>
  <c r="BK321" i="10"/>
  <c r="M320" i="10"/>
  <c r="AI320" i="10"/>
  <c r="N320" i="10"/>
  <c r="AJ320" i="10"/>
  <c r="BK320" i="10"/>
  <c r="M316" i="10"/>
  <c r="AI316" i="10"/>
  <c r="N316" i="10"/>
  <c r="AJ316" i="10"/>
  <c r="BK316" i="10"/>
  <c r="M315" i="10"/>
  <c r="AI315" i="10"/>
  <c r="N315" i="10"/>
  <c r="AJ315" i="10"/>
  <c r="BK315" i="10"/>
  <c r="M312" i="10"/>
  <c r="AI312" i="10"/>
  <c r="N312" i="10"/>
  <c r="AJ312" i="10"/>
  <c r="BK312" i="10"/>
  <c r="M311" i="10"/>
  <c r="AI311" i="10"/>
  <c r="N311" i="10"/>
  <c r="AJ311" i="10"/>
  <c r="BK311" i="10"/>
  <c r="M307" i="10"/>
  <c r="AI307" i="10"/>
  <c r="N307" i="10"/>
  <c r="AJ307" i="10"/>
  <c r="BK307" i="10"/>
  <c r="M306" i="10"/>
  <c r="AI306" i="10"/>
  <c r="N306" i="10"/>
  <c r="AJ306" i="10"/>
  <c r="BK306" i="10"/>
  <c r="M303" i="10"/>
  <c r="AI303" i="10"/>
  <c r="N303" i="10"/>
  <c r="AJ303" i="10"/>
  <c r="BK303" i="10"/>
  <c r="M302" i="10"/>
  <c r="AI302" i="10"/>
  <c r="N302" i="10"/>
  <c r="AJ302" i="10"/>
  <c r="BK302" i="10"/>
  <c r="M298" i="10"/>
  <c r="AI298" i="10"/>
  <c r="N298" i="10"/>
  <c r="AJ298" i="10"/>
  <c r="BK298" i="10"/>
  <c r="M297" i="10"/>
  <c r="AI297" i="10"/>
  <c r="N297" i="10"/>
  <c r="AJ297" i="10"/>
  <c r="BK297" i="10"/>
  <c r="M294" i="10"/>
  <c r="AI294" i="10"/>
  <c r="N294" i="10"/>
  <c r="AJ294" i="10"/>
  <c r="BK294" i="10"/>
  <c r="M293" i="10"/>
  <c r="AI293" i="10"/>
  <c r="N293" i="10"/>
  <c r="AJ293" i="10"/>
  <c r="BK293" i="10"/>
  <c r="M289" i="10"/>
  <c r="AI289" i="10"/>
  <c r="N289" i="10"/>
  <c r="AJ289" i="10"/>
  <c r="BK289" i="10"/>
  <c r="M288" i="10"/>
  <c r="AI288" i="10"/>
  <c r="N288" i="10"/>
  <c r="AJ288" i="10"/>
  <c r="BK288" i="10"/>
  <c r="M285" i="10"/>
  <c r="AI285" i="10"/>
  <c r="N285" i="10"/>
  <c r="AJ285" i="10"/>
  <c r="BK285" i="10"/>
  <c r="M284" i="10"/>
  <c r="AI284" i="10"/>
  <c r="N284" i="10"/>
  <c r="AJ284" i="10"/>
  <c r="BK284" i="10"/>
  <c r="M280" i="10"/>
  <c r="AI280" i="10"/>
  <c r="N280" i="10"/>
  <c r="AJ280" i="10"/>
  <c r="BK280" i="10"/>
  <c r="M279" i="10"/>
  <c r="AI279" i="10"/>
  <c r="N279" i="10"/>
  <c r="AJ279" i="10"/>
  <c r="BK279" i="10"/>
  <c r="M276" i="10"/>
  <c r="AI276" i="10"/>
  <c r="N276" i="10"/>
  <c r="AJ276" i="10"/>
  <c r="BK276" i="10"/>
  <c r="M275" i="10"/>
  <c r="AI275" i="10"/>
  <c r="N275" i="10"/>
  <c r="AJ275" i="10"/>
  <c r="BK275" i="10"/>
  <c r="M271" i="10"/>
  <c r="AI271" i="10"/>
  <c r="N271" i="10"/>
  <c r="AJ271" i="10"/>
  <c r="BK271" i="10"/>
  <c r="M270" i="10"/>
  <c r="AI270" i="10"/>
  <c r="N270" i="10"/>
  <c r="AJ270" i="10"/>
  <c r="BK270" i="10"/>
  <c r="M267" i="10"/>
  <c r="AI267" i="10"/>
  <c r="N267" i="10"/>
  <c r="AJ267" i="10"/>
  <c r="BK267" i="10"/>
  <c r="M266" i="10"/>
  <c r="AI266" i="10"/>
  <c r="N266" i="10"/>
  <c r="AJ266" i="10"/>
  <c r="BK266" i="10"/>
  <c r="M262" i="10"/>
  <c r="AI262" i="10"/>
  <c r="N262" i="10"/>
  <c r="AJ262" i="10"/>
  <c r="BK262" i="10"/>
  <c r="M261" i="10"/>
  <c r="AI261" i="10"/>
  <c r="N261" i="10"/>
  <c r="AJ261" i="10"/>
  <c r="BK261" i="10"/>
  <c r="M258" i="10"/>
  <c r="AI258" i="10"/>
  <c r="N258" i="10"/>
  <c r="AJ258" i="10"/>
  <c r="BK258" i="10"/>
  <c r="M257" i="10"/>
  <c r="AI257" i="10"/>
  <c r="N257" i="10"/>
  <c r="AJ257" i="10"/>
  <c r="BK257" i="10"/>
  <c r="M253" i="10"/>
  <c r="AI253" i="10"/>
  <c r="N253" i="10"/>
  <c r="AJ253" i="10"/>
  <c r="BK253" i="10"/>
  <c r="M252" i="10"/>
  <c r="AI252" i="10"/>
  <c r="N252" i="10"/>
  <c r="AJ252" i="10"/>
  <c r="BK252" i="10"/>
  <c r="M249" i="10"/>
  <c r="AI249" i="10"/>
  <c r="N249" i="10"/>
  <c r="AJ249" i="10"/>
  <c r="BK249" i="10"/>
  <c r="M248" i="10"/>
  <c r="AI248" i="10"/>
  <c r="N248" i="10"/>
  <c r="AJ248" i="10"/>
  <c r="BK248" i="10"/>
  <c r="M244" i="10"/>
  <c r="AI244" i="10"/>
  <c r="N244" i="10"/>
  <c r="AJ244" i="10"/>
  <c r="BK244" i="10"/>
  <c r="M243" i="10"/>
  <c r="AI243" i="10"/>
  <c r="N243" i="10"/>
  <c r="AJ243" i="10"/>
  <c r="BK243" i="10"/>
  <c r="M240" i="10"/>
  <c r="AI240" i="10"/>
  <c r="N240" i="10"/>
  <c r="AJ240" i="10"/>
  <c r="BK240" i="10"/>
  <c r="M239" i="10"/>
  <c r="AI239" i="10"/>
  <c r="N239" i="10"/>
  <c r="AJ239" i="10"/>
  <c r="BK239" i="10"/>
  <c r="M235" i="10"/>
  <c r="AI235" i="10"/>
  <c r="N235" i="10"/>
  <c r="AJ235" i="10"/>
  <c r="BK235" i="10"/>
  <c r="M234" i="10"/>
  <c r="AI234" i="10"/>
  <c r="N234" i="10"/>
  <c r="AJ234" i="10"/>
  <c r="BK234" i="10"/>
  <c r="M231" i="10"/>
  <c r="AI231" i="10"/>
  <c r="N231" i="10"/>
  <c r="AJ231" i="10"/>
  <c r="BK231" i="10"/>
  <c r="M230" i="10"/>
  <c r="AI230" i="10"/>
  <c r="N230" i="10"/>
  <c r="AJ230" i="10"/>
  <c r="BK230" i="10"/>
  <c r="M226" i="10"/>
  <c r="AI226" i="10"/>
  <c r="N226" i="10"/>
  <c r="AJ226" i="10"/>
  <c r="BK226" i="10"/>
  <c r="M225" i="10"/>
  <c r="AI225" i="10"/>
  <c r="N225" i="10"/>
  <c r="AJ225" i="10"/>
  <c r="BK225" i="10"/>
  <c r="M222" i="10"/>
  <c r="AI222" i="10"/>
  <c r="N222" i="10"/>
  <c r="AJ222" i="10"/>
  <c r="BK222" i="10"/>
  <c r="M221" i="10"/>
  <c r="AI221" i="10"/>
  <c r="N221" i="10"/>
  <c r="AJ221" i="10"/>
  <c r="BK221" i="10"/>
  <c r="M217" i="10"/>
  <c r="AI217" i="10"/>
  <c r="N217" i="10"/>
  <c r="AJ217" i="10"/>
  <c r="BK217" i="10"/>
  <c r="M216" i="10"/>
  <c r="AI216" i="10"/>
  <c r="N216" i="10"/>
  <c r="AJ216" i="10"/>
  <c r="BK216" i="10"/>
  <c r="M213" i="10"/>
  <c r="AI213" i="10"/>
  <c r="N213" i="10"/>
  <c r="AJ213" i="10"/>
  <c r="BK213" i="10"/>
  <c r="M212" i="10"/>
  <c r="AI212" i="10"/>
  <c r="N212" i="10"/>
  <c r="AJ212" i="10"/>
  <c r="BK212" i="10"/>
  <c r="M208" i="10"/>
  <c r="AI208" i="10"/>
  <c r="N208" i="10"/>
  <c r="AJ208" i="10"/>
  <c r="BK208" i="10"/>
  <c r="M207" i="10"/>
  <c r="AI207" i="10"/>
  <c r="N207" i="10"/>
  <c r="AJ207" i="10"/>
  <c r="BK207" i="10"/>
  <c r="M204" i="10"/>
  <c r="AI204" i="10"/>
  <c r="N204" i="10"/>
  <c r="AJ204" i="10"/>
  <c r="BK204" i="10"/>
  <c r="M203" i="10"/>
  <c r="AI203" i="10"/>
  <c r="N203" i="10"/>
  <c r="AJ203" i="10"/>
  <c r="BK203" i="10"/>
  <c r="M199" i="10"/>
  <c r="AI199" i="10"/>
  <c r="N199" i="10"/>
  <c r="AJ199" i="10"/>
  <c r="BK199" i="10"/>
  <c r="M198" i="10"/>
  <c r="AI198" i="10"/>
  <c r="N198" i="10"/>
  <c r="AJ198" i="10"/>
  <c r="BK198" i="10"/>
  <c r="M195" i="10"/>
  <c r="AI195" i="10"/>
  <c r="N195" i="10"/>
  <c r="AJ195" i="10"/>
  <c r="BK195" i="10"/>
  <c r="M194" i="10"/>
  <c r="AI194" i="10"/>
  <c r="N194" i="10"/>
  <c r="AJ194" i="10"/>
  <c r="BK194" i="10"/>
  <c r="M190" i="10"/>
  <c r="AI190" i="10"/>
  <c r="N190" i="10"/>
  <c r="AJ190" i="10"/>
  <c r="BK190" i="10"/>
  <c r="M189" i="10"/>
  <c r="AI189" i="10"/>
  <c r="N189" i="10"/>
  <c r="AJ189" i="10"/>
  <c r="BK189" i="10"/>
  <c r="M186" i="10"/>
  <c r="AI186" i="10"/>
  <c r="N186" i="10"/>
  <c r="AJ186" i="10"/>
  <c r="BK186" i="10"/>
  <c r="M185" i="10"/>
  <c r="AI185" i="10"/>
  <c r="N185" i="10"/>
  <c r="AJ185" i="10"/>
  <c r="BK185" i="10"/>
  <c r="M181" i="10"/>
  <c r="AI181" i="10"/>
  <c r="N181" i="10"/>
  <c r="AJ181" i="10"/>
  <c r="BK181" i="10"/>
  <c r="M180" i="10"/>
  <c r="AI180" i="10"/>
  <c r="N180" i="10"/>
  <c r="AJ180" i="10"/>
  <c r="BK180" i="10"/>
  <c r="M177" i="10"/>
  <c r="AI177" i="10"/>
  <c r="N177" i="10"/>
  <c r="AJ177" i="10"/>
  <c r="BK177" i="10"/>
  <c r="M176" i="10"/>
  <c r="AI176" i="10"/>
  <c r="N176" i="10"/>
  <c r="AJ176" i="10"/>
  <c r="BK176" i="10"/>
  <c r="M172" i="10"/>
  <c r="AI172" i="10"/>
  <c r="N172" i="10"/>
  <c r="AJ172" i="10"/>
  <c r="BK172" i="10"/>
  <c r="M171" i="10"/>
  <c r="AI171" i="10"/>
  <c r="N171" i="10"/>
  <c r="AJ171" i="10"/>
  <c r="BK171" i="10"/>
  <c r="M168" i="10"/>
  <c r="AI168" i="10"/>
  <c r="N168" i="10"/>
  <c r="AJ168" i="10"/>
  <c r="BK168" i="10"/>
  <c r="M167" i="10"/>
  <c r="AI167" i="10"/>
  <c r="N167" i="10"/>
  <c r="AJ167" i="10"/>
  <c r="BK167" i="10"/>
  <c r="M163" i="10"/>
  <c r="AI163" i="10"/>
  <c r="N163" i="10"/>
  <c r="AJ163" i="10"/>
  <c r="BK163" i="10"/>
  <c r="M162" i="10"/>
  <c r="AI162" i="10"/>
  <c r="N162" i="10"/>
  <c r="AJ162" i="10"/>
  <c r="BK162" i="10"/>
  <c r="M159" i="10"/>
  <c r="AI159" i="10"/>
  <c r="N159" i="10"/>
  <c r="AJ159" i="10"/>
  <c r="BK159" i="10"/>
  <c r="M158" i="10"/>
  <c r="AI158" i="10"/>
  <c r="N158" i="10"/>
  <c r="AJ158" i="10"/>
  <c r="BK158" i="10"/>
  <c r="M154" i="10"/>
  <c r="AI154" i="10"/>
  <c r="N154" i="10"/>
  <c r="AJ154" i="10"/>
  <c r="BK154" i="10"/>
  <c r="M153" i="10"/>
  <c r="AI153" i="10"/>
  <c r="N153" i="10"/>
  <c r="AJ153" i="10"/>
  <c r="BK153" i="10"/>
  <c r="M150" i="10"/>
  <c r="AI150" i="10"/>
  <c r="N150" i="10"/>
  <c r="AJ150" i="10"/>
  <c r="BK150" i="10"/>
  <c r="M149" i="10"/>
  <c r="AI149" i="10"/>
  <c r="N149" i="10"/>
  <c r="AJ149" i="10"/>
  <c r="BK149" i="10"/>
  <c r="K397" i="10"/>
  <c r="AG397" i="10"/>
  <c r="L397" i="10"/>
  <c r="L3" i="10"/>
  <c r="L4" i="10"/>
  <c r="L5" i="10"/>
  <c r="L6" i="10"/>
  <c r="AH397" i="10"/>
  <c r="BJ397" i="10"/>
  <c r="K396" i="10"/>
  <c r="AG396" i="10"/>
  <c r="L396" i="10"/>
  <c r="AH396" i="10"/>
  <c r="BJ396" i="10"/>
  <c r="K393" i="10"/>
  <c r="AG393" i="10"/>
  <c r="L393" i="10"/>
  <c r="AH393" i="10"/>
  <c r="BJ393" i="10"/>
  <c r="K392" i="10"/>
  <c r="AG392" i="10"/>
  <c r="L392" i="10"/>
  <c r="AH392" i="10"/>
  <c r="BJ392" i="10"/>
  <c r="K388" i="10"/>
  <c r="AG388" i="10"/>
  <c r="L388" i="10"/>
  <c r="AH388" i="10"/>
  <c r="BJ388" i="10"/>
  <c r="K387" i="10"/>
  <c r="AG387" i="10"/>
  <c r="L387" i="10"/>
  <c r="AH387" i="10"/>
  <c r="BJ387" i="10"/>
  <c r="K384" i="10"/>
  <c r="AG384" i="10"/>
  <c r="L384" i="10"/>
  <c r="AH384" i="10"/>
  <c r="BJ384" i="10"/>
  <c r="K383" i="10"/>
  <c r="AG383" i="10"/>
  <c r="L383" i="10"/>
  <c r="AH383" i="10"/>
  <c r="BJ383" i="10"/>
  <c r="K379" i="10"/>
  <c r="AG379" i="10"/>
  <c r="L379" i="10"/>
  <c r="AH379" i="10"/>
  <c r="BJ379" i="10"/>
  <c r="K378" i="10"/>
  <c r="AG378" i="10"/>
  <c r="L378" i="10"/>
  <c r="AH378" i="10"/>
  <c r="BJ378" i="10"/>
  <c r="K375" i="10"/>
  <c r="AG375" i="10"/>
  <c r="L375" i="10"/>
  <c r="AH375" i="10"/>
  <c r="BJ375" i="10"/>
  <c r="K374" i="10"/>
  <c r="AG374" i="10"/>
  <c r="L374" i="10"/>
  <c r="AH374" i="10"/>
  <c r="BJ374" i="10"/>
  <c r="K370" i="10"/>
  <c r="AG370" i="10"/>
  <c r="L370" i="10"/>
  <c r="AH370" i="10"/>
  <c r="BJ370" i="10"/>
  <c r="K369" i="10"/>
  <c r="AG369" i="10"/>
  <c r="L369" i="10"/>
  <c r="AH369" i="10"/>
  <c r="BJ369" i="10"/>
  <c r="K366" i="10"/>
  <c r="AG366" i="10"/>
  <c r="L366" i="10"/>
  <c r="AH366" i="10"/>
  <c r="BJ366" i="10"/>
  <c r="K365" i="10"/>
  <c r="AG365" i="10"/>
  <c r="L365" i="10"/>
  <c r="AH365" i="10"/>
  <c r="BJ365" i="10"/>
  <c r="K361" i="10"/>
  <c r="AG361" i="10"/>
  <c r="L361" i="10"/>
  <c r="AH361" i="10"/>
  <c r="BJ361" i="10"/>
  <c r="K360" i="10"/>
  <c r="AG360" i="10"/>
  <c r="L360" i="10"/>
  <c r="AH360" i="10"/>
  <c r="BJ360" i="10"/>
  <c r="K357" i="10"/>
  <c r="AG357" i="10"/>
  <c r="L357" i="10"/>
  <c r="AH357" i="10"/>
  <c r="BJ357" i="10"/>
  <c r="K356" i="10"/>
  <c r="AG356" i="10"/>
  <c r="L356" i="10"/>
  <c r="AH356" i="10"/>
  <c r="BJ356" i="10"/>
  <c r="K352" i="10"/>
  <c r="AG352" i="10"/>
  <c r="L352" i="10"/>
  <c r="AH352" i="10"/>
  <c r="BJ352" i="10"/>
  <c r="K351" i="10"/>
  <c r="AG351" i="10"/>
  <c r="L351" i="10"/>
  <c r="AH351" i="10"/>
  <c r="BJ351" i="10"/>
  <c r="K348" i="10"/>
  <c r="AG348" i="10"/>
  <c r="L348" i="10"/>
  <c r="AH348" i="10"/>
  <c r="BJ348" i="10"/>
  <c r="K347" i="10"/>
  <c r="AG347" i="10"/>
  <c r="L347" i="10"/>
  <c r="AH347" i="10"/>
  <c r="BJ347" i="10"/>
  <c r="K343" i="10"/>
  <c r="AG343" i="10"/>
  <c r="L343" i="10"/>
  <c r="AH343" i="10"/>
  <c r="BJ343" i="10"/>
  <c r="K342" i="10"/>
  <c r="AG342" i="10"/>
  <c r="L342" i="10"/>
  <c r="AH342" i="10"/>
  <c r="BJ342" i="10"/>
  <c r="K339" i="10"/>
  <c r="AG339" i="10"/>
  <c r="L339" i="10"/>
  <c r="AH339" i="10"/>
  <c r="BJ339" i="10"/>
  <c r="K338" i="10"/>
  <c r="AG338" i="10"/>
  <c r="L338" i="10"/>
  <c r="AH338" i="10"/>
  <c r="BJ338" i="10"/>
  <c r="K334" i="10"/>
  <c r="AG334" i="10"/>
  <c r="L334" i="10"/>
  <c r="AH334" i="10"/>
  <c r="BJ334" i="10"/>
  <c r="K333" i="10"/>
  <c r="AG333" i="10"/>
  <c r="L333" i="10"/>
  <c r="AH333" i="10"/>
  <c r="BJ333" i="10"/>
  <c r="K330" i="10"/>
  <c r="AG330" i="10"/>
  <c r="L330" i="10"/>
  <c r="AH330" i="10"/>
  <c r="BJ330" i="10"/>
  <c r="K329" i="10"/>
  <c r="AG329" i="10"/>
  <c r="L329" i="10"/>
  <c r="AH329" i="10"/>
  <c r="BJ329" i="10"/>
  <c r="K325" i="10"/>
  <c r="AG325" i="10"/>
  <c r="L325" i="10"/>
  <c r="AH325" i="10"/>
  <c r="BJ325" i="10"/>
  <c r="K324" i="10"/>
  <c r="AG324" i="10"/>
  <c r="L324" i="10"/>
  <c r="AH324" i="10"/>
  <c r="BJ324" i="10"/>
  <c r="K321" i="10"/>
  <c r="AG321" i="10"/>
  <c r="L321" i="10"/>
  <c r="AH321" i="10"/>
  <c r="BJ321" i="10"/>
  <c r="K320" i="10"/>
  <c r="AG320" i="10"/>
  <c r="L320" i="10"/>
  <c r="AH320" i="10"/>
  <c r="BJ320" i="10"/>
  <c r="K316" i="10"/>
  <c r="AG316" i="10"/>
  <c r="L316" i="10"/>
  <c r="AH316" i="10"/>
  <c r="BJ316" i="10"/>
  <c r="K315" i="10"/>
  <c r="AG315" i="10"/>
  <c r="L315" i="10"/>
  <c r="AH315" i="10"/>
  <c r="BJ315" i="10"/>
  <c r="K312" i="10"/>
  <c r="AG312" i="10"/>
  <c r="L312" i="10"/>
  <c r="AH312" i="10"/>
  <c r="BJ312" i="10"/>
  <c r="K311" i="10"/>
  <c r="AG311" i="10"/>
  <c r="L311" i="10"/>
  <c r="AH311" i="10"/>
  <c r="BJ311" i="10"/>
  <c r="K307" i="10"/>
  <c r="AG307" i="10"/>
  <c r="L307" i="10"/>
  <c r="AH307" i="10"/>
  <c r="BJ307" i="10"/>
  <c r="K306" i="10"/>
  <c r="AG306" i="10"/>
  <c r="L306" i="10"/>
  <c r="AH306" i="10"/>
  <c r="BJ306" i="10"/>
  <c r="K303" i="10"/>
  <c r="AG303" i="10"/>
  <c r="L303" i="10"/>
  <c r="AH303" i="10"/>
  <c r="BJ303" i="10"/>
  <c r="K302" i="10"/>
  <c r="AG302" i="10"/>
  <c r="L302" i="10"/>
  <c r="AH302" i="10"/>
  <c r="BJ302" i="10"/>
  <c r="K298" i="10"/>
  <c r="AG298" i="10"/>
  <c r="L298" i="10"/>
  <c r="AH298" i="10"/>
  <c r="BJ298" i="10"/>
  <c r="K297" i="10"/>
  <c r="AG297" i="10"/>
  <c r="L297" i="10"/>
  <c r="AH297" i="10"/>
  <c r="BJ297" i="10"/>
  <c r="K294" i="10"/>
  <c r="AG294" i="10"/>
  <c r="L294" i="10"/>
  <c r="AH294" i="10"/>
  <c r="BJ294" i="10"/>
  <c r="K293" i="10"/>
  <c r="AG293" i="10"/>
  <c r="L293" i="10"/>
  <c r="AH293" i="10"/>
  <c r="BJ293" i="10"/>
  <c r="K289" i="10"/>
  <c r="AG289" i="10"/>
  <c r="L289" i="10"/>
  <c r="AH289" i="10"/>
  <c r="BJ289" i="10"/>
  <c r="K288" i="10"/>
  <c r="AG288" i="10"/>
  <c r="L288" i="10"/>
  <c r="AH288" i="10"/>
  <c r="BJ288" i="10"/>
  <c r="K285" i="10"/>
  <c r="AG285" i="10"/>
  <c r="L285" i="10"/>
  <c r="AH285" i="10"/>
  <c r="BJ285" i="10"/>
  <c r="K284" i="10"/>
  <c r="AG284" i="10"/>
  <c r="L284" i="10"/>
  <c r="AH284" i="10"/>
  <c r="BJ284" i="10"/>
  <c r="K280" i="10"/>
  <c r="AG280" i="10"/>
  <c r="L280" i="10"/>
  <c r="AH280" i="10"/>
  <c r="BJ280" i="10"/>
  <c r="K279" i="10"/>
  <c r="AG279" i="10"/>
  <c r="L279" i="10"/>
  <c r="AH279" i="10"/>
  <c r="BJ279" i="10"/>
  <c r="K276" i="10"/>
  <c r="AG276" i="10"/>
  <c r="L276" i="10"/>
  <c r="AH276" i="10"/>
  <c r="BJ276" i="10"/>
  <c r="K275" i="10"/>
  <c r="AG275" i="10"/>
  <c r="L275" i="10"/>
  <c r="AH275" i="10"/>
  <c r="BJ275" i="10"/>
  <c r="K271" i="10"/>
  <c r="AG271" i="10"/>
  <c r="L271" i="10"/>
  <c r="AH271" i="10"/>
  <c r="BJ271" i="10"/>
  <c r="K270" i="10"/>
  <c r="AG270" i="10"/>
  <c r="L270" i="10"/>
  <c r="AH270" i="10"/>
  <c r="BJ270" i="10"/>
  <c r="K267" i="10"/>
  <c r="AG267" i="10"/>
  <c r="L267" i="10"/>
  <c r="AH267" i="10"/>
  <c r="BJ267" i="10"/>
  <c r="K266" i="10"/>
  <c r="AG266" i="10"/>
  <c r="L266" i="10"/>
  <c r="AH266" i="10"/>
  <c r="BJ266" i="10"/>
  <c r="K262" i="10"/>
  <c r="AG262" i="10"/>
  <c r="L262" i="10"/>
  <c r="AH262" i="10"/>
  <c r="BJ262" i="10"/>
  <c r="K261" i="10"/>
  <c r="AG261" i="10"/>
  <c r="L261" i="10"/>
  <c r="AH261" i="10"/>
  <c r="BJ261" i="10"/>
  <c r="K258" i="10"/>
  <c r="AG258" i="10"/>
  <c r="L258" i="10"/>
  <c r="AH258" i="10"/>
  <c r="BJ258" i="10"/>
  <c r="K257" i="10"/>
  <c r="AG257" i="10"/>
  <c r="L257" i="10"/>
  <c r="AH257" i="10"/>
  <c r="BJ257" i="10"/>
  <c r="K253" i="10"/>
  <c r="AG253" i="10"/>
  <c r="L253" i="10"/>
  <c r="AH253" i="10"/>
  <c r="BJ253" i="10"/>
  <c r="K252" i="10"/>
  <c r="AG252" i="10"/>
  <c r="L252" i="10"/>
  <c r="AH252" i="10"/>
  <c r="BJ252" i="10"/>
  <c r="K249" i="10"/>
  <c r="AG249" i="10"/>
  <c r="L249" i="10"/>
  <c r="AH249" i="10"/>
  <c r="BJ249" i="10"/>
  <c r="K248" i="10"/>
  <c r="AG248" i="10"/>
  <c r="L248" i="10"/>
  <c r="AH248" i="10"/>
  <c r="BJ248" i="10"/>
  <c r="K244" i="10"/>
  <c r="AG244" i="10"/>
  <c r="L244" i="10"/>
  <c r="AH244" i="10"/>
  <c r="BJ244" i="10"/>
  <c r="K243" i="10"/>
  <c r="AG243" i="10"/>
  <c r="L243" i="10"/>
  <c r="AH243" i="10"/>
  <c r="BJ243" i="10"/>
  <c r="K240" i="10"/>
  <c r="AG240" i="10"/>
  <c r="L240" i="10"/>
  <c r="AH240" i="10"/>
  <c r="BJ240" i="10"/>
  <c r="K239" i="10"/>
  <c r="AG239" i="10"/>
  <c r="L239" i="10"/>
  <c r="AH239" i="10"/>
  <c r="BJ239" i="10"/>
  <c r="K235" i="10"/>
  <c r="AG235" i="10"/>
  <c r="L235" i="10"/>
  <c r="AH235" i="10"/>
  <c r="BJ235" i="10"/>
  <c r="K234" i="10"/>
  <c r="AG234" i="10"/>
  <c r="L234" i="10"/>
  <c r="AH234" i="10"/>
  <c r="BJ234" i="10"/>
  <c r="K231" i="10"/>
  <c r="AG231" i="10"/>
  <c r="L231" i="10"/>
  <c r="AH231" i="10"/>
  <c r="BJ231" i="10"/>
  <c r="K230" i="10"/>
  <c r="AG230" i="10"/>
  <c r="L230" i="10"/>
  <c r="AH230" i="10"/>
  <c r="BJ230" i="10"/>
  <c r="K226" i="10"/>
  <c r="AG226" i="10"/>
  <c r="L226" i="10"/>
  <c r="AH226" i="10"/>
  <c r="BJ226" i="10"/>
  <c r="K225" i="10"/>
  <c r="AG225" i="10"/>
  <c r="L225" i="10"/>
  <c r="AH225" i="10"/>
  <c r="BJ225" i="10"/>
  <c r="K222" i="10"/>
  <c r="AG222" i="10"/>
  <c r="L222" i="10"/>
  <c r="AH222" i="10"/>
  <c r="BJ222" i="10"/>
  <c r="K221" i="10"/>
  <c r="AG221" i="10"/>
  <c r="L221" i="10"/>
  <c r="AH221" i="10"/>
  <c r="BJ221" i="10"/>
  <c r="K217" i="10"/>
  <c r="AG217" i="10"/>
  <c r="L217" i="10"/>
  <c r="AH217" i="10"/>
  <c r="BJ217" i="10"/>
  <c r="K216" i="10"/>
  <c r="AG216" i="10"/>
  <c r="L216" i="10"/>
  <c r="AH216" i="10"/>
  <c r="BJ216" i="10"/>
  <c r="K213" i="10"/>
  <c r="AG213" i="10"/>
  <c r="L213" i="10"/>
  <c r="AH213" i="10"/>
  <c r="BJ213" i="10"/>
  <c r="K212" i="10"/>
  <c r="AG212" i="10"/>
  <c r="L212" i="10"/>
  <c r="AH212" i="10"/>
  <c r="BJ212" i="10"/>
  <c r="K208" i="10"/>
  <c r="AG208" i="10"/>
  <c r="L208" i="10"/>
  <c r="AH208" i="10"/>
  <c r="BJ208" i="10"/>
  <c r="K207" i="10"/>
  <c r="AG207" i="10"/>
  <c r="L207" i="10"/>
  <c r="AH207" i="10"/>
  <c r="BJ207" i="10"/>
  <c r="K204" i="10"/>
  <c r="AG204" i="10"/>
  <c r="L204" i="10"/>
  <c r="AH204" i="10"/>
  <c r="BJ204" i="10"/>
  <c r="K203" i="10"/>
  <c r="AG203" i="10"/>
  <c r="L203" i="10"/>
  <c r="AH203" i="10"/>
  <c r="BJ203" i="10"/>
  <c r="K199" i="10"/>
  <c r="AG199" i="10"/>
  <c r="L199" i="10"/>
  <c r="AH199" i="10"/>
  <c r="BJ199" i="10"/>
  <c r="K198" i="10"/>
  <c r="AG198" i="10"/>
  <c r="L198" i="10"/>
  <c r="AH198" i="10"/>
  <c r="BJ198" i="10"/>
  <c r="K195" i="10"/>
  <c r="AG195" i="10"/>
  <c r="L195" i="10"/>
  <c r="AH195" i="10"/>
  <c r="BJ195" i="10"/>
  <c r="K194" i="10"/>
  <c r="AG194" i="10"/>
  <c r="L194" i="10"/>
  <c r="AH194" i="10"/>
  <c r="BJ194" i="10"/>
  <c r="K190" i="10"/>
  <c r="AG190" i="10"/>
  <c r="L190" i="10"/>
  <c r="AH190" i="10"/>
  <c r="BJ190" i="10"/>
  <c r="K189" i="10"/>
  <c r="AG189" i="10"/>
  <c r="L189" i="10"/>
  <c r="AH189" i="10"/>
  <c r="BJ189" i="10"/>
  <c r="K186" i="10"/>
  <c r="AG186" i="10"/>
  <c r="L186" i="10"/>
  <c r="AH186" i="10"/>
  <c r="BJ186" i="10"/>
  <c r="K185" i="10"/>
  <c r="AG185" i="10"/>
  <c r="L185" i="10"/>
  <c r="AH185" i="10"/>
  <c r="BJ185" i="10"/>
  <c r="K181" i="10"/>
  <c r="AG181" i="10"/>
  <c r="L181" i="10"/>
  <c r="AH181" i="10"/>
  <c r="BJ181" i="10"/>
  <c r="K180" i="10"/>
  <c r="AG180" i="10"/>
  <c r="L180" i="10"/>
  <c r="AH180" i="10"/>
  <c r="BJ180" i="10"/>
  <c r="K177" i="10"/>
  <c r="AG177" i="10"/>
  <c r="L177" i="10"/>
  <c r="AH177" i="10"/>
  <c r="BJ177" i="10"/>
  <c r="K176" i="10"/>
  <c r="AG176" i="10"/>
  <c r="L176" i="10"/>
  <c r="AH176" i="10"/>
  <c r="BJ176" i="10"/>
  <c r="K172" i="10"/>
  <c r="AG172" i="10"/>
  <c r="L172" i="10"/>
  <c r="AH172" i="10"/>
  <c r="BJ172" i="10"/>
  <c r="K171" i="10"/>
  <c r="AG171" i="10"/>
  <c r="L171" i="10"/>
  <c r="AH171" i="10"/>
  <c r="BJ171" i="10"/>
  <c r="K168" i="10"/>
  <c r="AG168" i="10"/>
  <c r="L168" i="10"/>
  <c r="AH168" i="10"/>
  <c r="BJ168" i="10"/>
  <c r="K167" i="10"/>
  <c r="AG167" i="10"/>
  <c r="L167" i="10"/>
  <c r="AH167" i="10"/>
  <c r="BJ167" i="10"/>
  <c r="K163" i="10"/>
  <c r="AG163" i="10"/>
  <c r="L163" i="10"/>
  <c r="AH163" i="10"/>
  <c r="BJ163" i="10"/>
  <c r="K162" i="10"/>
  <c r="AG162" i="10"/>
  <c r="L162" i="10"/>
  <c r="AH162" i="10"/>
  <c r="BJ162" i="10"/>
  <c r="K159" i="10"/>
  <c r="AG159" i="10"/>
  <c r="L159" i="10"/>
  <c r="AH159" i="10"/>
  <c r="BJ159" i="10"/>
  <c r="K158" i="10"/>
  <c r="AG158" i="10"/>
  <c r="L158" i="10"/>
  <c r="AH158" i="10"/>
  <c r="BJ158" i="10"/>
  <c r="K154" i="10"/>
  <c r="AG154" i="10"/>
  <c r="L154" i="10"/>
  <c r="AH154" i="10"/>
  <c r="BJ154" i="10"/>
  <c r="K153" i="10"/>
  <c r="AG153" i="10"/>
  <c r="L153" i="10"/>
  <c r="AH153" i="10"/>
  <c r="BJ153" i="10"/>
  <c r="K150" i="10"/>
  <c r="AG150" i="10"/>
  <c r="L150" i="10"/>
  <c r="AH150" i="10"/>
  <c r="BJ150" i="10"/>
  <c r="K149" i="10"/>
  <c r="AG149" i="10"/>
  <c r="L149" i="10"/>
  <c r="AH149" i="10"/>
  <c r="BJ149" i="10"/>
  <c r="E149" i="10"/>
  <c r="Z149" i="10"/>
  <c r="F149" i="10"/>
  <c r="AA149" i="10"/>
  <c r="S397" i="10"/>
  <c r="AO397" i="10"/>
  <c r="C397" i="10"/>
  <c r="C149" i="10"/>
  <c r="C150" i="10"/>
  <c r="C151" i="10"/>
  <c r="X397" i="10"/>
  <c r="BG397" i="10"/>
  <c r="R397" i="10"/>
  <c r="AN397" i="10"/>
  <c r="BF397" i="10"/>
  <c r="Q397" i="10"/>
  <c r="AM397" i="10"/>
  <c r="BE397" i="10"/>
  <c r="BD397" i="10"/>
  <c r="BC397" i="10"/>
  <c r="BB397" i="10"/>
  <c r="BA397" i="10"/>
  <c r="AZ397" i="10"/>
  <c r="AY397" i="10"/>
  <c r="S396" i="10"/>
  <c r="AO396" i="10"/>
  <c r="C396" i="10"/>
  <c r="X396" i="10"/>
  <c r="BG396" i="10"/>
  <c r="R396" i="10"/>
  <c r="AN396" i="10"/>
  <c r="BF396" i="10"/>
  <c r="Q396" i="10"/>
  <c r="AM396" i="10"/>
  <c r="BE396" i="10"/>
  <c r="BD396" i="10"/>
  <c r="BC396" i="10"/>
  <c r="BB396" i="10"/>
  <c r="BA396" i="10"/>
  <c r="AZ396" i="10"/>
  <c r="AY396" i="10"/>
  <c r="S393" i="10"/>
  <c r="AO393" i="10"/>
  <c r="C393" i="10"/>
  <c r="X393" i="10"/>
  <c r="BG393" i="10"/>
  <c r="R393" i="10"/>
  <c r="AN393" i="10"/>
  <c r="BF393" i="10"/>
  <c r="Q393" i="10"/>
  <c r="AM393" i="10"/>
  <c r="BE393" i="10"/>
  <c r="BD393" i="10"/>
  <c r="BC393" i="10"/>
  <c r="BB393" i="10"/>
  <c r="BA393" i="10"/>
  <c r="AZ393" i="10"/>
  <c r="AY393" i="10"/>
  <c r="S392" i="10"/>
  <c r="AO392" i="10"/>
  <c r="C392" i="10"/>
  <c r="X392" i="10"/>
  <c r="BG392" i="10"/>
  <c r="R392" i="10"/>
  <c r="AN392" i="10"/>
  <c r="BF392" i="10"/>
  <c r="Q392" i="10"/>
  <c r="AM392" i="10"/>
  <c r="BE392" i="10"/>
  <c r="BD392" i="10"/>
  <c r="BC392" i="10"/>
  <c r="BB392" i="10"/>
  <c r="BA392" i="10"/>
  <c r="AZ392" i="10"/>
  <c r="AY392" i="10"/>
  <c r="S388" i="10"/>
  <c r="AO388" i="10"/>
  <c r="C388" i="10"/>
  <c r="X388" i="10"/>
  <c r="BG388" i="10"/>
  <c r="R388" i="10"/>
  <c r="AN388" i="10"/>
  <c r="BF388" i="10"/>
  <c r="Q388" i="10"/>
  <c r="AM388" i="10"/>
  <c r="BE388" i="10"/>
  <c r="BD388" i="10"/>
  <c r="BC388" i="10"/>
  <c r="BB388" i="10"/>
  <c r="BA388" i="10"/>
  <c r="AZ388" i="10"/>
  <c r="AY388" i="10"/>
  <c r="S387" i="10"/>
  <c r="AO387" i="10"/>
  <c r="C387" i="10"/>
  <c r="X387" i="10"/>
  <c r="BG387" i="10"/>
  <c r="R387" i="10"/>
  <c r="AN387" i="10"/>
  <c r="BF387" i="10"/>
  <c r="Q387" i="10"/>
  <c r="AM387" i="10"/>
  <c r="BE387" i="10"/>
  <c r="BD387" i="10"/>
  <c r="BC387" i="10"/>
  <c r="BB387" i="10"/>
  <c r="BA387" i="10"/>
  <c r="AZ387" i="10"/>
  <c r="AY387" i="10"/>
  <c r="S384" i="10"/>
  <c r="AO384" i="10"/>
  <c r="C384" i="10"/>
  <c r="X384" i="10"/>
  <c r="BG384" i="10"/>
  <c r="R384" i="10"/>
  <c r="AN384" i="10"/>
  <c r="BF384" i="10"/>
  <c r="Q384" i="10"/>
  <c r="AM384" i="10"/>
  <c r="BE384" i="10"/>
  <c r="BD384" i="10"/>
  <c r="BC384" i="10"/>
  <c r="BB384" i="10"/>
  <c r="BA384" i="10"/>
  <c r="AZ384" i="10"/>
  <c r="AY384" i="10"/>
  <c r="S383" i="10"/>
  <c r="AO383" i="10"/>
  <c r="C383" i="10"/>
  <c r="X383" i="10"/>
  <c r="BG383" i="10"/>
  <c r="R383" i="10"/>
  <c r="AN383" i="10"/>
  <c r="BF383" i="10"/>
  <c r="Q383" i="10"/>
  <c r="AM383" i="10"/>
  <c r="BE383" i="10"/>
  <c r="BD383" i="10"/>
  <c r="BC383" i="10"/>
  <c r="BB383" i="10"/>
  <c r="BA383" i="10"/>
  <c r="AZ383" i="10"/>
  <c r="AY383" i="10"/>
  <c r="S379" i="10"/>
  <c r="AO379" i="10"/>
  <c r="C379" i="10"/>
  <c r="X379" i="10"/>
  <c r="BG379" i="10"/>
  <c r="R379" i="10"/>
  <c r="AN379" i="10"/>
  <c r="BF379" i="10"/>
  <c r="Q379" i="10"/>
  <c r="AM379" i="10"/>
  <c r="BE379" i="10"/>
  <c r="BD379" i="10"/>
  <c r="BC379" i="10"/>
  <c r="BB379" i="10"/>
  <c r="BA379" i="10"/>
  <c r="AZ379" i="10"/>
  <c r="AY379" i="10"/>
  <c r="S378" i="10"/>
  <c r="AO378" i="10"/>
  <c r="C378" i="10"/>
  <c r="X378" i="10"/>
  <c r="BG378" i="10"/>
  <c r="R378" i="10"/>
  <c r="AN378" i="10"/>
  <c r="BF378" i="10"/>
  <c r="Q378" i="10"/>
  <c r="AM378" i="10"/>
  <c r="BE378" i="10"/>
  <c r="BD378" i="10"/>
  <c r="BC378" i="10"/>
  <c r="BB378" i="10"/>
  <c r="BA378" i="10"/>
  <c r="AZ378" i="10"/>
  <c r="AY378" i="10"/>
  <c r="S375" i="10"/>
  <c r="AO375" i="10"/>
  <c r="C375" i="10"/>
  <c r="X375" i="10"/>
  <c r="BG375" i="10"/>
  <c r="R375" i="10"/>
  <c r="AN375" i="10"/>
  <c r="BF375" i="10"/>
  <c r="Q375" i="10"/>
  <c r="AM375" i="10"/>
  <c r="BE375" i="10"/>
  <c r="BD375" i="10"/>
  <c r="BC375" i="10"/>
  <c r="BB375" i="10"/>
  <c r="BA375" i="10"/>
  <c r="AZ375" i="10"/>
  <c r="AY375" i="10"/>
  <c r="S374" i="10"/>
  <c r="AO374" i="10"/>
  <c r="C374" i="10"/>
  <c r="X374" i="10"/>
  <c r="BG374" i="10"/>
  <c r="R374" i="10"/>
  <c r="AN374" i="10"/>
  <c r="BF374" i="10"/>
  <c r="Q374" i="10"/>
  <c r="AM374" i="10"/>
  <c r="BE374" i="10"/>
  <c r="BD374" i="10"/>
  <c r="BC374" i="10"/>
  <c r="BB374" i="10"/>
  <c r="BA374" i="10"/>
  <c r="AZ374" i="10"/>
  <c r="AY374" i="10"/>
  <c r="S370" i="10"/>
  <c r="AO370" i="10"/>
  <c r="C370" i="10"/>
  <c r="X370" i="10"/>
  <c r="BG370" i="10"/>
  <c r="R370" i="10"/>
  <c r="AN370" i="10"/>
  <c r="BF370" i="10"/>
  <c r="Q370" i="10"/>
  <c r="AM370" i="10"/>
  <c r="BE370" i="10"/>
  <c r="BD370" i="10"/>
  <c r="BC370" i="10"/>
  <c r="BB370" i="10"/>
  <c r="BA370" i="10"/>
  <c r="AZ370" i="10"/>
  <c r="AY370" i="10"/>
  <c r="S369" i="10"/>
  <c r="AO369" i="10"/>
  <c r="C369" i="10"/>
  <c r="X369" i="10"/>
  <c r="BG369" i="10"/>
  <c r="R369" i="10"/>
  <c r="AN369" i="10"/>
  <c r="BF369" i="10"/>
  <c r="Q369" i="10"/>
  <c r="AM369" i="10"/>
  <c r="BE369" i="10"/>
  <c r="BD369" i="10"/>
  <c r="BC369" i="10"/>
  <c r="BB369" i="10"/>
  <c r="BA369" i="10"/>
  <c r="AZ369" i="10"/>
  <c r="AY369" i="10"/>
  <c r="S366" i="10"/>
  <c r="AO366" i="10"/>
  <c r="C366" i="10"/>
  <c r="X366" i="10"/>
  <c r="BG366" i="10"/>
  <c r="R366" i="10"/>
  <c r="AN366" i="10"/>
  <c r="BF366" i="10"/>
  <c r="Q366" i="10"/>
  <c r="AM366" i="10"/>
  <c r="BE366" i="10"/>
  <c r="BD366" i="10"/>
  <c r="BC366" i="10"/>
  <c r="BB366" i="10"/>
  <c r="BA366" i="10"/>
  <c r="AZ366" i="10"/>
  <c r="AY366" i="10"/>
  <c r="S365" i="10"/>
  <c r="AO365" i="10"/>
  <c r="C365" i="10"/>
  <c r="X365" i="10"/>
  <c r="BG365" i="10"/>
  <c r="R365" i="10"/>
  <c r="AN365" i="10"/>
  <c r="BF365" i="10"/>
  <c r="Q365" i="10"/>
  <c r="AM365" i="10"/>
  <c r="BE365" i="10"/>
  <c r="BD365" i="10"/>
  <c r="BC365" i="10"/>
  <c r="BB365" i="10"/>
  <c r="BA365" i="10"/>
  <c r="AZ365" i="10"/>
  <c r="AY365" i="10"/>
  <c r="S361" i="10"/>
  <c r="AO361" i="10"/>
  <c r="C361" i="10"/>
  <c r="X361" i="10"/>
  <c r="BG361" i="10"/>
  <c r="R361" i="10"/>
  <c r="AN361" i="10"/>
  <c r="BF361" i="10"/>
  <c r="Q361" i="10"/>
  <c r="AM361" i="10"/>
  <c r="BE361" i="10"/>
  <c r="BD361" i="10"/>
  <c r="BC361" i="10"/>
  <c r="BB361" i="10"/>
  <c r="BA361" i="10"/>
  <c r="AZ361" i="10"/>
  <c r="AY361" i="10"/>
  <c r="S360" i="10"/>
  <c r="AO360" i="10"/>
  <c r="C360" i="10"/>
  <c r="X360" i="10"/>
  <c r="BG360" i="10"/>
  <c r="R360" i="10"/>
  <c r="AN360" i="10"/>
  <c r="BF360" i="10"/>
  <c r="Q360" i="10"/>
  <c r="AM360" i="10"/>
  <c r="BE360" i="10"/>
  <c r="BD360" i="10"/>
  <c r="BC360" i="10"/>
  <c r="BB360" i="10"/>
  <c r="BA360" i="10"/>
  <c r="AZ360" i="10"/>
  <c r="AY360" i="10"/>
  <c r="S357" i="10"/>
  <c r="AO357" i="10"/>
  <c r="C357" i="10"/>
  <c r="X357" i="10"/>
  <c r="BG357" i="10"/>
  <c r="R357" i="10"/>
  <c r="AN357" i="10"/>
  <c r="BF357" i="10"/>
  <c r="Q357" i="10"/>
  <c r="AM357" i="10"/>
  <c r="BE357" i="10"/>
  <c r="BD357" i="10"/>
  <c r="BC357" i="10"/>
  <c r="BB357" i="10"/>
  <c r="BA357" i="10"/>
  <c r="AZ357" i="10"/>
  <c r="AY357" i="10"/>
  <c r="S356" i="10"/>
  <c r="AO356" i="10"/>
  <c r="C356" i="10"/>
  <c r="X356" i="10"/>
  <c r="BG356" i="10"/>
  <c r="R356" i="10"/>
  <c r="AN356" i="10"/>
  <c r="BF356" i="10"/>
  <c r="Q356" i="10"/>
  <c r="AM356" i="10"/>
  <c r="BE356" i="10"/>
  <c r="BD356" i="10"/>
  <c r="BC356" i="10"/>
  <c r="BB356" i="10"/>
  <c r="BA356" i="10"/>
  <c r="AZ356" i="10"/>
  <c r="AY356" i="10"/>
  <c r="S352" i="10"/>
  <c r="AO352" i="10"/>
  <c r="C352" i="10"/>
  <c r="X352" i="10"/>
  <c r="BG352" i="10"/>
  <c r="R352" i="10"/>
  <c r="AN352" i="10"/>
  <c r="BF352" i="10"/>
  <c r="Q352" i="10"/>
  <c r="AM352" i="10"/>
  <c r="BE352" i="10"/>
  <c r="BD352" i="10"/>
  <c r="BC352" i="10"/>
  <c r="BB352" i="10"/>
  <c r="BA352" i="10"/>
  <c r="AZ352" i="10"/>
  <c r="AY352" i="10"/>
  <c r="S351" i="10"/>
  <c r="AO351" i="10"/>
  <c r="C351" i="10"/>
  <c r="X351" i="10"/>
  <c r="BG351" i="10"/>
  <c r="R351" i="10"/>
  <c r="AN351" i="10"/>
  <c r="BF351" i="10"/>
  <c r="Q351" i="10"/>
  <c r="AM351" i="10"/>
  <c r="BE351" i="10"/>
  <c r="BD351" i="10"/>
  <c r="BC351" i="10"/>
  <c r="BB351" i="10"/>
  <c r="BA351" i="10"/>
  <c r="AZ351" i="10"/>
  <c r="AY351" i="10"/>
  <c r="S348" i="10"/>
  <c r="AO348" i="10"/>
  <c r="C348" i="10"/>
  <c r="X348" i="10"/>
  <c r="BG348" i="10"/>
  <c r="R348" i="10"/>
  <c r="AN348" i="10"/>
  <c r="BF348" i="10"/>
  <c r="Q348" i="10"/>
  <c r="AM348" i="10"/>
  <c r="BE348" i="10"/>
  <c r="BD348" i="10"/>
  <c r="BC348" i="10"/>
  <c r="BB348" i="10"/>
  <c r="BA348" i="10"/>
  <c r="AZ348" i="10"/>
  <c r="AY348" i="10"/>
  <c r="S347" i="10"/>
  <c r="AO347" i="10"/>
  <c r="C347" i="10"/>
  <c r="X347" i="10"/>
  <c r="BG347" i="10"/>
  <c r="R347" i="10"/>
  <c r="AN347" i="10"/>
  <c r="BF347" i="10"/>
  <c r="Q347" i="10"/>
  <c r="AM347" i="10"/>
  <c r="BE347" i="10"/>
  <c r="BD347" i="10"/>
  <c r="BC347" i="10"/>
  <c r="BB347" i="10"/>
  <c r="BA347" i="10"/>
  <c r="AZ347" i="10"/>
  <c r="AY347" i="10"/>
  <c r="S343" i="10"/>
  <c r="AO343" i="10"/>
  <c r="C343" i="10"/>
  <c r="X343" i="10"/>
  <c r="BG343" i="10"/>
  <c r="R343" i="10"/>
  <c r="AN343" i="10"/>
  <c r="BF343" i="10"/>
  <c r="Q343" i="10"/>
  <c r="AM343" i="10"/>
  <c r="BE343" i="10"/>
  <c r="BD343" i="10"/>
  <c r="BC343" i="10"/>
  <c r="BB343" i="10"/>
  <c r="BA343" i="10"/>
  <c r="AZ343" i="10"/>
  <c r="AY343" i="10"/>
  <c r="S342" i="10"/>
  <c r="AO342" i="10"/>
  <c r="C342" i="10"/>
  <c r="X342" i="10"/>
  <c r="BG342" i="10"/>
  <c r="R342" i="10"/>
  <c r="AN342" i="10"/>
  <c r="BF342" i="10"/>
  <c r="Q342" i="10"/>
  <c r="AM342" i="10"/>
  <c r="BE342" i="10"/>
  <c r="BD342" i="10"/>
  <c r="BC342" i="10"/>
  <c r="BB342" i="10"/>
  <c r="BA342" i="10"/>
  <c r="AZ342" i="10"/>
  <c r="AY342" i="10"/>
  <c r="S339" i="10"/>
  <c r="AO339" i="10"/>
  <c r="C339" i="10"/>
  <c r="X339" i="10"/>
  <c r="BG339" i="10"/>
  <c r="R339" i="10"/>
  <c r="AN339" i="10"/>
  <c r="BF339" i="10"/>
  <c r="Q339" i="10"/>
  <c r="AM339" i="10"/>
  <c r="BE339" i="10"/>
  <c r="BD339" i="10"/>
  <c r="BC339" i="10"/>
  <c r="BB339" i="10"/>
  <c r="BA339" i="10"/>
  <c r="AZ339" i="10"/>
  <c r="AY339" i="10"/>
  <c r="S338" i="10"/>
  <c r="AO338" i="10"/>
  <c r="C338" i="10"/>
  <c r="X338" i="10"/>
  <c r="BG338" i="10"/>
  <c r="R338" i="10"/>
  <c r="AN338" i="10"/>
  <c r="BF338" i="10"/>
  <c r="Q338" i="10"/>
  <c r="AM338" i="10"/>
  <c r="BE338" i="10"/>
  <c r="BD338" i="10"/>
  <c r="BC338" i="10"/>
  <c r="BB338" i="10"/>
  <c r="BA338" i="10"/>
  <c r="AZ338" i="10"/>
  <c r="AY338" i="10"/>
  <c r="S334" i="10"/>
  <c r="AO334" i="10"/>
  <c r="C334" i="10"/>
  <c r="X334" i="10"/>
  <c r="BG334" i="10"/>
  <c r="R334" i="10"/>
  <c r="AN334" i="10"/>
  <c r="BF334" i="10"/>
  <c r="Q334" i="10"/>
  <c r="AM334" i="10"/>
  <c r="BE334" i="10"/>
  <c r="BD334" i="10"/>
  <c r="BC334" i="10"/>
  <c r="BB334" i="10"/>
  <c r="BA334" i="10"/>
  <c r="AZ334" i="10"/>
  <c r="AY334" i="10"/>
  <c r="S333" i="10"/>
  <c r="AO333" i="10"/>
  <c r="C333" i="10"/>
  <c r="X333" i="10"/>
  <c r="BG333" i="10"/>
  <c r="R333" i="10"/>
  <c r="AN333" i="10"/>
  <c r="BF333" i="10"/>
  <c r="Q333" i="10"/>
  <c r="AM333" i="10"/>
  <c r="BE333" i="10"/>
  <c r="BD333" i="10"/>
  <c r="BC333" i="10"/>
  <c r="BB333" i="10"/>
  <c r="BA333" i="10"/>
  <c r="AZ333" i="10"/>
  <c r="AY333" i="10"/>
  <c r="S330" i="10"/>
  <c r="AO330" i="10"/>
  <c r="C330" i="10"/>
  <c r="X330" i="10"/>
  <c r="BG330" i="10"/>
  <c r="R330" i="10"/>
  <c r="AN330" i="10"/>
  <c r="BF330" i="10"/>
  <c r="Q330" i="10"/>
  <c r="AM330" i="10"/>
  <c r="BE330" i="10"/>
  <c r="BD330" i="10"/>
  <c r="BC330" i="10"/>
  <c r="BB330" i="10"/>
  <c r="BA330" i="10"/>
  <c r="AZ330" i="10"/>
  <c r="AY330" i="10"/>
  <c r="S329" i="10"/>
  <c r="AO329" i="10"/>
  <c r="C329" i="10"/>
  <c r="X329" i="10"/>
  <c r="BG329" i="10"/>
  <c r="R329" i="10"/>
  <c r="AN329" i="10"/>
  <c r="BF329" i="10"/>
  <c r="Q329" i="10"/>
  <c r="AM329" i="10"/>
  <c r="BE329" i="10"/>
  <c r="BD329" i="10"/>
  <c r="BC329" i="10"/>
  <c r="BB329" i="10"/>
  <c r="BA329" i="10"/>
  <c r="AZ329" i="10"/>
  <c r="AY329" i="10"/>
  <c r="S325" i="10"/>
  <c r="AO325" i="10"/>
  <c r="C325" i="10"/>
  <c r="X325" i="10"/>
  <c r="BG325" i="10"/>
  <c r="R325" i="10"/>
  <c r="AN325" i="10"/>
  <c r="BF325" i="10"/>
  <c r="Q325" i="10"/>
  <c r="AM325" i="10"/>
  <c r="BE325" i="10"/>
  <c r="BD325" i="10"/>
  <c r="BC325" i="10"/>
  <c r="BB325" i="10"/>
  <c r="BA325" i="10"/>
  <c r="AZ325" i="10"/>
  <c r="AY325" i="10"/>
  <c r="S324" i="10"/>
  <c r="AO324" i="10"/>
  <c r="C324" i="10"/>
  <c r="X324" i="10"/>
  <c r="BG324" i="10"/>
  <c r="R324" i="10"/>
  <c r="AN324" i="10"/>
  <c r="BF324" i="10"/>
  <c r="Q324" i="10"/>
  <c r="AM324" i="10"/>
  <c r="BE324" i="10"/>
  <c r="BD324" i="10"/>
  <c r="BC324" i="10"/>
  <c r="BB324" i="10"/>
  <c r="BA324" i="10"/>
  <c r="AZ324" i="10"/>
  <c r="AY324" i="10"/>
  <c r="S321" i="10"/>
  <c r="AO321" i="10"/>
  <c r="C321" i="10"/>
  <c r="X321" i="10"/>
  <c r="BG321" i="10"/>
  <c r="R321" i="10"/>
  <c r="AN321" i="10"/>
  <c r="BF321" i="10"/>
  <c r="Q321" i="10"/>
  <c r="AM321" i="10"/>
  <c r="BE321" i="10"/>
  <c r="BD321" i="10"/>
  <c r="BC321" i="10"/>
  <c r="BB321" i="10"/>
  <c r="BA321" i="10"/>
  <c r="AZ321" i="10"/>
  <c r="AY321" i="10"/>
  <c r="S320" i="10"/>
  <c r="AO320" i="10"/>
  <c r="C320" i="10"/>
  <c r="X320" i="10"/>
  <c r="BG320" i="10"/>
  <c r="R320" i="10"/>
  <c r="AN320" i="10"/>
  <c r="BF320" i="10"/>
  <c r="Q320" i="10"/>
  <c r="AM320" i="10"/>
  <c r="BE320" i="10"/>
  <c r="BD320" i="10"/>
  <c r="BC320" i="10"/>
  <c r="BB320" i="10"/>
  <c r="BA320" i="10"/>
  <c r="AZ320" i="10"/>
  <c r="AY320" i="10"/>
  <c r="S316" i="10"/>
  <c r="AO316" i="10"/>
  <c r="C316" i="10"/>
  <c r="X316" i="10"/>
  <c r="BG316" i="10"/>
  <c r="R316" i="10"/>
  <c r="AN316" i="10"/>
  <c r="BF316" i="10"/>
  <c r="Q316" i="10"/>
  <c r="AM316" i="10"/>
  <c r="BE316" i="10"/>
  <c r="BD316" i="10"/>
  <c r="BC316" i="10"/>
  <c r="BB316" i="10"/>
  <c r="BA316" i="10"/>
  <c r="AZ316" i="10"/>
  <c r="AY316" i="10"/>
  <c r="S315" i="10"/>
  <c r="AO315" i="10"/>
  <c r="C315" i="10"/>
  <c r="X315" i="10"/>
  <c r="BG315" i="10"/>
  <c r="R315" i="10"/>
  <c r="AN315" i="10"/>
  <c r="BF315" i="10"/>
  <c r="Q315" i="10"/>
  <c r="AM315" i="10"/>
  <c r="BE315" i="10"/>
  <c r="BD315" i="10"/>
  <c r="BC315" i="10"/>
  <c r="BB315" i="10"/>
  <c r="BA315" i="10"/>
  <c r="AZ315" i="10"/>
  <c r="AY315" i="10"/>
  <c r="S312" i="10"/>
  <c r="AO312" i="10"/>
  <c r="C312" i="10"/>
  <c r="X312" i="10"/>
  <c r="BG312" i="10"/>
  <c r="R312" i="10"/>
  <c r="AN312" i="10"/>
  <c r="BF312" i="10"/>
  <c r="Q312" i="10"/>
  <c r="AM312" i="10"/>
  <c r="BE312" i="10"/>
  <c r="BD312" i="10"/>
  <c r="BC312" i="10"/>
  <c r="BB312" i="10"/>
  <c r="BA312" i="10"/>
  <c r="AZ312" i="10"/>
  <c r="AY312" i="10"/>
  <c r="S311" i="10"/>
  <c r="AO311" i="10"/>
  <c r="C311" i="10"/>
  <c r="X311" i="10"/>
  <c r="BG311" i="10"/>
  <c r="R311" i="10"/>
  <c r="AN311" i="10"/>
  <c r="BF311" i="10"/>
  <c r="Q311" i="10"/>
  <c r="AM311" i="10"/>
  <c r="BE311" i="10"/>
  <c r="BD311" i="10"/>
  <c r="BC311" i="10"/>
  <c r="BB311" i="10"/>
  <c r="BA311" i="10"/>
  <c r="AZ311" i="10"/>
  <c r="AY311" i="10"/>
  <c r="S307" i="10"/>
  <c r="AO307" i="10"/>
  <c r="C307" i="10"/>
  <c r="X307" i="10"/>
  <c r="BG307" i="10"/>
  <c r="R307" i="10"/>
  <c r="AN307" i="10"/>
  <c r="BF307" i="10"/>
  <c r="Q307" i="10"/>
  <c r="AM307" i="10"/>
  <c r="BE307" i="10"/>
  <c r="BD307" i="10"/>
  <c r="BC307" i="10"/>
  <c r="BB307" i="10"/>
  <c r="BA307" i="10"/>
  <c r="AZ307" i="10"/>
  <c r="AY307" i="10"/>
  <c r="S306" i="10"/>
  <c r="AO306" i="10"/>
  <c r="C306" i="10"/>
  <c r="X306" i="10"/>
  <c r="BG306" i="10"/>
  <c r="R306" i="10"/>
  <c r="AN306" i="10"/>
  <c r="BF306" i="10"/>
  <c r="Q306" i="10"/>
  <c r="AM306" i="10"/>
  <c r="BE306" i="10"/>
  <c r="BD306" i="10"/>
  <c r="BC306" i="10"/>
  <c r="BB306" i="10"/>
  <c r="BA306" i="10"/>
  <c r="AZ306" i="10"/>
  <c r="AY306" i="10"/>
  <c r="S303" i="10"/>
  <c r="AO303" i="10"/>
  <c r="C303" i="10"/>
  <c r="X303" i="10"/>
  <c r="BG303" i="10"/>
  <c r="R303" i="10"/>
  <c r="AN303" i="10"/>
  <c r="BF303" i="10"/>
  <c r="Q303" i="10"/>
  <c r="AM303" i="10"/>
  <c r="BE303" i="10"/>
  <c r="BD303" i="10"/>
  <c r="BC303" i="10"/>
  <c r="BB303" i="10"/>
  <c r="BA303" i="10"/>
  <c r="AZ303" i="10"/>
  <c r="AY303" i="10"/>
  <c r="S302" i="10"/>
  <c r="AO302" i="10"/>
  <c r="C302" i="10"/>
  <c r="X302" i="10"/>
  <c r="BG302" i="10"/>
  <c r="R302" i="10"/>
  <c r="AN302" i="10"/>
  <c r="BF302" i="10"/>
  <c r="Q302" i="10"/>
  <c r="AM302" i="10"/>
  <c r="BE302" i="10"/>
  <c r="BD302" i="10"/>
  <c r="BC302" i="10"/>
  <c r="BB302" i="10"/>
  <c r="BA302" i="10"/>
  <c r="AZ302" i="10"/>
  <c r="AY302" i="10"/>
  <c r="S298" i="10"/>
  <c r="AO298" i="10"/>
  <c r="C298" i="10"/>
  <c r="X298" i="10"/>
  <c r="BG298" i="10"/>
  <c r="R298" i="10"/>
  <c r="AN298" i="10"/>
  <c r="BF298" i="10"/>
  <c r="Q298" i="10"/>
  <c r="AM298" i="10"/>
  <c r="BE298" i="10"/>
  <c r="BD298" i="10"/>
  <c r="BC298" i="10"/>
  <c r="BB298" i="10"/>
  <c r="BA298" i="10"/>
  <c r="AZ298" i="10"/>
  <c r="AY298" i="10"/>
  <c r="S297" i="10"/>
  <c r="AO297" i="10"/>
  <c r="C297" i="10"/>
  <c r="X297" i="10"/>
  <c r="BG297" i="10"/>
  <c r="R297" i="10"/>
  <c r="AN297" i="10"/>
  <c r="BF297" i="10"/>
  <c r="Q297" i="10"/>
  <c r="AM297" i="10"/>
  <c r="BE297" i="10"/>
  <c r="BD297" i="10"/>
  <c r="BC297" i="10"/>
  <c r="BB297" i="10"/>
  <c r="BA297" i="10"/>
  <c r="AZ297" i="10"/>
  <c r="AY297" i="10"/>
  <c r="S294" i="10"/>
  <c r="AO294" i="10"/>
  <c r="C294" i="10"/>
  <c r="X294" i="10"/>
  <c r="BG294" i="10"/>
  <c r="R294" i="10"/>
  <c r="AN294" i="10"/>
  <c r="BF294" i="10"/>
  <c r="Q294" i="10"/>
  <c r="AM294" i="10"/>
  <c r="BE294" i="10"/>
  <c r="BD294" i="10"/>
  <c r="BC294" i="10"/>
  <c r="BB294" i="10"/>
  <c r="BA294" i="10"/>
  <c r="AZ294" i="10"/>
  <c r="AY294" i="10"/>
  <c r="S293" i="10"/>
  <c r="AO293" i="10"/>
  <c r="C293" i="10"/>
  <c r="X293" i="10"/>
  <c r="BG293" i="10"/>
  <c r="R293" i="10"/>
  <c r="AN293" i="10"/>
  <c r="BF293" i="10"/>
  <c r="Q293" i="10"/>
  <c r="AM293" i="10"/>
  <c r="BE293" i="10"/>
  <c r="BD293" i="10"/>
  <c r="BC293" i="10"/>
  <c r="BB293" i="10"/>
  <c r="BA293" i="10"/>
  <c r="AZ293" i="10"/>
  <c r="AY293" i="10"/>
  <c r="S289" i="10"/>
  <c r="AO289" i="10"/>
  <c r="C289" i="10"/>
  <c r="X289" i="10"/>
  <c r="BG289" i="10"/>
  <c r="R289" i="10"/>
  <c r="AN289" i="10"/>
  <c r="BF289" i="10"/>
  <c r="Q289" i="10"/>
  <c r="AM289" i="10"/>
  <c r="BE289" i="10"/>
  <c r="BD289" i="10"/>
  <c r="BC289" i="10"/>
  <c r="BB289" i="10"/>
  <c r="BA289" i="10"/>
  <c r="AZ289" i="10"/>
  <c r="AY289" i="10"/>
  <c r="S288" i="10"/>
  <c r="AO288" i="10"/>
  <c r="C288" i="10"/>
  <c r="X288" i="10"/>
  <c r="BG288" i="10"/>
  <c r="R288" i="10"/>
  <c r="AN288" i="10"/>
  <c r="BF288" i="10"/>
  <c r="Q288" i="10"/>
  <c r="AM288" i="10"/>
  <c r="BE288" i="10"/>
  <c r="BD288" i="10"/>
  <c r="BC288" i="10"/>
  <c r="BB288" i="10"/>
  <c r="BA288" i="10"/>
  <c r="AZ288" i="10"/>
  <c r="AY288" i="10"/>
  <c r="S285" i="10"/>
  <c r="AO285" i="10"/>
  <c r="C285" i="10"/>
  <c r="X285" i="10"/>
  <c r="BG285" i="10"/>
  <c r="R285" i="10"/>
  <c r="AN285" i="10"/>
  <c r="BF285" i="10"/>
  <c r="Q285" i="10"/>
  <c r="AM285" i="10"/>
  <c r="BE285" i="10"/>
  <c r="BD285" i="10"/>
  <c r="BC285" i="10"/>
  <c r="BB285" i="10"/>
  <c r="BA285" i="10"/>
  <c r="AZ285" i="10"/>
  <c r="AY285" i="10"/>
  <c r="S284" i="10"/>
  <c r="AO284" i="10"/>
  <c r="C284" i="10"/>
  <c r="X284" i="10"/>
  <c r="BG284" i="10"/>
  <c r="R284" i="10"/>
  <c r="AN284" i="10"/>
  <c r="BF284" i="10"/>
  <c r="Q284" i="10"/>
  <c r="AM284" i="10"/>
  <c r="BE284" i="10"/>
  <c r="BD284" i="10"/>
  <c r="BC284" i="10"/>
  <c r="BB284" i="10"/>
  <c r="BA284" i="10"/>
  <c r="AZ284" i="10"/>
  <c r="AY284" i="10"/>
  <c r="S280" i="10"/>
  <c r="AO280" i="10"/>
  <c r="C280" i="10"/>
  <c r="X280" i="10"/>
  <c r="BG280" i="10"/>
  <c r="R280" i="10"/>
  <c r="AN280" i="10"/>
  <c r="BF280" i="10"/>
  <c r="Q280" i="10"/>
  <c r="AM280" i="10"/>
  <c r="BE280" i="10"/>
  <c r="BD280" i="10"/>
  <c r="BC280" i="10"/>
  <c r="BB280" i="10"/>
  <c r="BA280" i="10"/>
  <c r="AZ280" i="10"/>
  <c r="AY280" i="10"/>
  <c r="S279" i="10"/>
  <c r="AO279" i="10"/>
  <c r="C279" i="10"/>
  <c r="X279" i="10"/>
  <c r="BG279" i="10"/>
  <c r="R279" i="10"/>
  <c r="AN279" i="10"/>
  <c r="BF279" i="10"/>
  <c r="Q279" i="10"/>
  <c r="AM279" i="10"/>
  <c r="BE279" i="10"/>
  <c r="BD279" i="10"/>
  <c r="BC279" i="10"/>
  <c r="BB279" i="10"/>
  <c r="BA279" i="10"/>
  <c r="AZ279" i="10"/>
  <c r="AY279" i="10"/>
  <c r="S276" i="10"/>
  <c r="AO276" i="10"/>
  <c r="C276" i="10"/>
  <c r="X276" i="10"/>
  <c r="BG276" i="10"/>
  <c r="R276" i="10"/>
  <c r="AN276" i="10"/>
  <c r="BF276" i="10"/>
  <c r="Q276" i="10"/>
  <c r="AM276" i="10"/>
  <c r="BE276" i="10"/>
  <c r="BD276" i="10"/>
  <c r="BC276" i="10"/>
  <c r="BB276" i="10"/>
  <c r="BA276" i="10"/>
  <c r="AZ276" i="10"/>
  <c r="AY276" i="10"/>
  <c r="S275" i="10"/>
  <c r="AO275" i="10"/>
  <c r="C275" i="10"/>
  <c r="X275" i="10"/>
  <c r="BG275" i="10"/>
  <c r="R275" i="10"/>
  <c r="AN275" i="10"/>
  <c r="BF275" i="10"/>
  <c r="Q275" i="10"/>
  <c r="AM275" i="10"/>
  <c r="BE275" i="10"/>
  <c r="BD275" i="10"/>
  <c r="BC275" i="10"/>
  <c r="BB275" i="10"/>
  <c r="BA275" i="10"/>
  <c r="AZ275" i="10"/>
  <c r="AY275" i="10"/>
  <c r="S271" i="10"/>
  <c r="AO271" i="10"/>
  <c r="C271" i="10"/>
  <c r="X271" i="10"/>
  <c r="BG271" i="10"/>
  <c r="R271" i="10"/>
  <c r="AN271" i="10"/>
  <c r="BF271" i="10"/>
  <c r="Q271" i="10"/>
  <c r="AM271" i="10"/>
  <c r="BE271" i="10"/>
  <c r="BD271" i="10"/>
  <c r="BC271" i="10"/>
  <c r="BB271" i="10"/>
  <c r="BA271" i="10"/>
  <c r="AZ271" i="10"/>
  <c r="AY271" i="10"/>
  <c r="S270" i="10"/>
  <c r="AO270" i="10"/>
  <c r="C270" i="10"/>
  <c r="X270" i="10"/>
  <c r="BG270" i="10"/>
  <c r="R270" i="10"/>
  <c r="AN270" i="10"/>
  <c r="BF270" i="10"/>
  <c r="Q270" i="10"/>
  <c r="AM270" i="10"/>
  <c r="BE270" i="10"/>
  <c r="BD270" i="10"/>
  <c r="BC270" i="10"/>
  <c r="BB270" i="10"/>
  <c r="BA270" i="10"/>
  <c r="AZ270" i="10"/>
  <c r="AY270" i="10"/>
  <c r="S267" i="10"/>
  <c r="AO267" i="10"/>
  <c r="C267" i="10"/>
  <c r="X267" i="10"/>
  <c r="BG267" i="10"/>
  <c r="R267" i="10"/>
  <c r="AN267" i="10"/>
  <c r="BF267" i="10"/>
  <c r="Q267" i="10"/>
  <c r="AM267" i="10"/>
  <c r="BE267" i="10"/>
  <c r="BD267" i="10"/>
  <c r="BC267" i="10"/>
  <c r="BB267" i="10"/>
  <c r="BA267" i="10"/>
  <c r="AZ267" i="10"/>
  <c r="AY267" i="10"/>
  <c r="S266" i="10"/>
  <c r="AO266" i="10"/>
  <c r="C266" i="10"/>
  <c r="X266" i="10"/>
  <c r="BG266" i="10"/>
  <c r="R266" i="10"/>
  <c r="AN266" i="10"/>
  <c r="BF266" i="10"/>
  <c r="Q266" i="10"/>
  <c r="AM266" i="10"/>
  <c r="BE266" i="10"/>
  <c r="BD266" i="10"/>
  <c r="BC266" i="10"/>
  <c r="BB266" i="10"/>
  <c r="BA266" i="10"/>
  <c r="AZ266" i="10"/>
  <c r="AY266" i="10"/>
  <c r="S262" i="10"/>
  <c r="AO262" i="10"/>
  <c r="C262" i="10"/>
  <c r="X262" i="10"/>
  <c r="BG262" i="10"/>
  <c r="R262" i="10"/>
  <c r="AN262" i="10"/>
  <c r="BF262" i="10"/>
  <c r="Q262" i="10"/>
  <c r="AM262" i="10"/>
  <c r="BE262" i="10"/>
  <c r="BD262" i="10"/>
  <c r="BC262" i="10"/>
  <c r="BB262" i="10"/>
  <c r="BA262" i="10"/>
  <c r="AZ262" i="10"/>
  <c r="AY262" i="10"/>
  <c r="S261" i="10"/>
  <c r="AO261" i="10"/>
  <c r="C261" i="10"/>
  <c r="X261" i="10"/>
  <c r="BG261" i="10"/>
  <c r="R261" i="10"/>
  <c r="AN261" i="10"/>
  <c r="BF261" i="10"/>
  <c r="Q261" i="10"/>
  <c r="AM261" i="10"/>
  <c r="BE261" i="10"/>
  <c r="BD261" i="10"/>
  <c r="BC261" i="10"/>
  <c r="BB261" i="10"/>
  <c r="BA261" i="10"/>
  <c r="AZ261" i="10"/>
  <c r="AY261" i="10"/>
  <c r="S258" i="10"/>
  <c r="AO258" i="10"/>
  <c r="C258" i="10"/>
  <c r="X258" i="10"/>
  <c r="BG258" i="10"/>
  <c r="R258" i="10"/>
  <c r="AN258" i="10"/>
  <c r="BF258" i="10"/>
  <c r="Q258" i="10"/>
  <c r="AM258" i="10"/>
  <c r="BE258" i="10"/>
  <c r="BD258" i="10"/>
  <c r="BC258" i="10"/>
  <c r="BB258" i="10"/>
  <c r="BA258" i="10"/>
  <c r="AZ258" i="10"/>
  <c r="AY258" i="10"/>
  <c r="S257" i="10"/>
  <c r="AO257" i="10"/>
  <c r="C257" i="10"/>
  <c r="X257" i="10"/>
  <c r="BG257" i="10"/>
  <c r="R257" i="10"/>
  <c r="AN257" i="10"/>
  <c r="BF257" i="10"/>
  <c r="Q257" i="10"/>
  <c r="AM257" i="10"/>
  <c r="BE257" i="10"/>
  <c r="BD257" i="10"/>
  <c r="BC257" i="10"/>
  <c r="BB257" i="10"/>
  <c r="BA257" i="10"/>
  <c r="AZ257" i="10"/>
  <c r="AY257" i="10"/>
  <c r="S253" i="10"/>
  <c r="AO253" i="10"/>
  <c r="C253" i="10"/>
  <c r="X253" i="10"/>
  <c r="BG253" i="10"/>
  <c r="R253" i="10"/>
  <c r="AN253" i="10"/>
  <c r="BF253" i="10"/>
  <c r="Q253" i="10"/>
  <c r="AM253" i="10"/>
  <c r="BE253" i="10"/>
  <c r="BD253" i="10"/>
  <c r="BC253" i="10"/>
  <c r="BB253" i="10"/>
  <c r="BA253" i="10"/>
  <c r="AZ253" i="10"/>
  <c r="AY253" i="10"/>
  <c r="S252" i="10"/>
  <c r="AO252" i="10"/>
  <c r="C252" i="10"/>
  <c r="X252" i="10"/>
  <c r="BG252" i="10"/>
  <c r="R252" i="10"/>
  <c r="AN252" i="10"/>
  <c r="BF252" i="10"/>
  <c r="Q252" i="10"/>
  <c r="AM252" i="10"/>
  <c r="BE252" i="10"/>
  <c r="BD252" i="10"/>
  <c r="BC252" i="10"/>
  <c r="BB252" i="10"/>
  <c r="BA252" i="10"/>
  <c r="AZ252" i="10"/>
  <c r="AY252" i="10"/>
  <c r="S249" i="10"/>
  <c r="AO249" i="10"/>
  <c r="C249" i="10"/>
  <c r="X249" i="10"/>
  <c r="BG249" i="10"/>
  <c r="R249" i="10"/>
  <c r="AN249" i="10"/>
  <c r="BF249" i="10"/>
  <c r="Q249" i="10"/>
  <c r="AM249" i="10"/>
  <c r="BE249" i="10"/>
  <c r="BD249" i="10"/>
  <c r="BC249" i="10"/>
  <c r="BB249" i="10"/>
  <c r="BA249" i="10"/>
  <c r="AZ249" i="10"/>
  <c r="AY249" i="10"/>
  <c r="S248" i="10"/>
  <c r="AO248" i="10"/>
  <c r="C248" i="10"/>
  <c r="X248" i="10"/>
  <c r="BG248" i="10"/>
  <c r="R248" i="10"/>
  <c r="AN248" i="10"/>
  <c r="BF248" i="10"/>
  <c r="Q248" i="10"/>
  <c r="AM248" i="10"/>
  <c r="BE248" i="10"/>
  <c r="BD248" i="10"/>
  <c r="BC248" i="10"/>
  <c r="BB248" i="10"/>
  <c r="BA248" i="10"/>
  <c r="AZ248" i="10"/>
  <c r="AY248" i="10"/>
  <c r="S244" i="10"/>
  <c r="AO244" i="10"/>
  <c r="C244" i="10"/>
  <c r="X244" i="10"/>
  <c r="BG244" i="10"/>
  <c r="R244" i="10"/>
  <c r="AN244" i="10"/>
  <c r="BF244" i="10"/>
  <c r="Q244" i="10"/>
  <c r="AM244" i="10"/>
  <c r="BE244" i="10"/>
  <c r="BD244" i="10"/>
  <c r="BC244" i="10"/>
  <c r="BB244" i="10"/>
  <c r="BA244" i="10"/>
  <c r="AZ244" i="10"/>
  <c r="AY244" i="10"/>
  <c r="S243" i="10"/>
  <c r="AO243" i="10"/>
  <c r="C243" i="10"/>
  <c r="X243" i="10"/>
  <c r="BG243" i="10"/>
  <c r="R243" i="10"/>
  <c r="AN243" i="10"/>
  <c r="BF243" i="10"/>
  <c r="Q243" i="10"/>
  <c r="AM243" i="10"/>
  <c r="BE243" i="10"/>
  <c r="BD243" i="10"/>
  <c r="BC243" i="10"/>
  <c r="BB243" i="10"/>
  <c r="BA243" i="10"/>
  <c r="AZ243" i="10"/>
  <c r="AY243" i="10"/>
  <c r="S240" i="10"/>
  <c r="AO240" i="10"/>
  <c r="C240" i="10"/>
  <c r="X240" i="10"/>
  <c r="BG240" i="10"/>
  <c r="R240" i="10"/>
  <c r="AN240" i="10"/>
  <c r="BF240" i="10"/>
  <c r="Q240" i="10"/>
  <c r="AM240" i="10"/>
  <c r="BE240" i="10"/>
  <c r="BD240" i="10"/>
  <c r="BC240" i="10"/>
  <c r="BB240" i="10"/>
  <c r="BA240" i="10"/>
  <c r="AZ240" i="10"/>
  <c r="AY240" i="10"/>
  <c r="S239" i="10"/>
  <c r="AO239" i="10"/>
  <c r="C239" i="10"/>
  <c r="X239" i="10"/>
  <c r="BG239" i="10"/>
  <c r="R239" i="10"/>
  <c r="AN239" i="10"/>
  <c r="BF239" i="10"/>
  <c r="Q239" i="10"/>
  <c r="AM239" i="10"/>
  <c r="BE239" i="10"/>
  <c r="BD239" i="10"/>
  <c r="BC239" i="10"/>
  <c r="BB239" i="10"/>
  <c r="BA239" i="10"/>
  <c r="AZ239" i="10"/>
  <c r="AY239" i="10"/>
  <c r="S235" i="10"/>
  <c r="AO235" i="10"/>
  <c r="C235" i="10"/>
  <c r="X235" i="10"/>
  <c r="BG235" i="10"/>
  <c r="R235" i="10"/>
  <c r="AN235" i="10"/>
  <c r="BF235" i="10"/>
  <c r="Q235" i="10"/>
  <c r="AM235" i="10"/>
  <c r="BE235" i="10"/>
  <c r="BD235" i="10"/>
  <c r="BC235" i="10"/>
  <c r="BB235" i="10"/>
  <c r="BA235" i="10"/>
  <c r="AZ235" i="10"/>
  <c r="AY235" i="10"/>
  <c r="S234" i="10"/>
  <c r="AO234" i="10"/>
  <c r="C234" i="10"/>
  <c r="X234" i="10"/>
  <c r="BG234" i="10"/>
  <c r="R234" i="10"/>
  <c r="AN234" i="10"/>
  <c r="BF234" i="10"/>
  <c r="Q234" i="10"/>
  <c r="AM234" i="10"/>
  <c r="BE234" i="10"/>
  <c r="BD234" i="10"/>
  <c r="BC234" i="10"/>
  <c r="BB234" i="10"/>
  <c r="BA234" i="10"/>
  <c r="AZ234" i="10"/>
  <c r="AY234" i="10"/>
  <c r="S231" i="10"/>
  <c r="AO231" i="10"/>
  <c r="C231" i="10"/>
  <c r="X231" i="10"/>
  <c r="BG231" i="10"/>
  <c r="R231" i="10"/>
  <c r="AN231" i="10"/>
  <c r="BF231" i="10"/>
  <c r="Q231" i="10"/>
  <c r="AM231" i="10"/>
  <c r="BE231" i="10"/>
  <c r="BD231" i="10"/>
  <c r="BC231" i="10"/>
  <c r="BB231" i="10"/>
  <c r="BA231" i="10"/>
  <c r="AZ231" i="10"/>
  <c r="AY231" i="10"/>
  <c r="S230" i="10"/>
  <c r="AO230" i="10"/>
  <c r="C230" i="10"/>
  <c r="X230" i="10"/>
  <c r="BG230" i="10"/>
  <c r="R230" i="10"/>
  <c r="AN230" i="10"/>
  <c r="BF230" i="10"/>
  <c r="Q230" i="10"/>
  <c r="AM230" i="10"/>
  <c r="BE230" i="10"/>
  <c r="BD230" i="10"/>
  <c r="BC230" i="10"/>
  <c r="BB230" i="10"/>
  <c r="BA230" i="10"/>
  <c r="AZ230" i="10"/>
  <c r="AY230" i="10"/>
  <c r="S226" i="10"/>
  <c r="AO226" i="10"/>
  <c r="C226" i="10"/>
  <c r="X226" i="10"/>
  <c r="BG226" i="10"/>
  <c r="R226" i="10"/>
  <c r="AN226" i="10"/>
  <c r="BF226" i="10"/>
  <c r="Q226" i="10"/>
  <c r="AM226" i="10"/>
  <c r="BE226" i="10"/>
  <c r="BD226" i="10"/>
  <c r="BC226" i="10"/>
  <c r="BB226" i="10"/>
  <c r="BA226" i="10"/>
  <c r="AZ226" i="10"/>
  <c r="AY226" i="10"/>
  <c r="S225" i="10"/>
  <c r="AO225" i="10"/>
  <c r="C225" i="10"/>
  <c r="X225" i="10"/>
  <c r="BG225" i="10"/>
  <c r="R225" i="10"/>
  <c r="AN225" i="10"/>
  <c r="BF225" i="10"/>
  <c r="Q225" i="10"/>
  <c r="AM225" i="10"/>
  <c r="BE225" i="10"/>
  <c r="BD225" i="10"/>
  <c r="BC225" i="10"/>
  <c r="BB225" i="10"/>
  <c r="BA225" i="10"/>
  <c r="AZ225" i="10"/>
  <c r="AY225" i="10"/>
  <c r="S222" i="10"/>
  <c r="AO222" i="10"/>
  <c r="C222" i="10"/>
  <c r="X222" i="10"/>
  <c r="BG222" i="10"/>
  <c r="R222" i="10"/>
  <c r="AN222" i="10"/>
  <c r="BF222" i="10"/>
  <c r="Q222" i="10"/>
  <c r="AM222" i="10"/>
  <c r="BE222" i="10"/>
  <c r="BD222" i="10"/>
  <c r="BC222" i="10"/>
  <c r="BB222" i="10"/>
  <c r="BA222" i="10"/>
  <c r="AZ222" i="10"/>
  <c r="AY222" i="10"/>
  <c r="S221" i="10"/>
  <c r="AO221" i="10"/>
  <c r="C221" i="10"/>
  <c r="X221" i="10"/>
  <c r="BG221" i="10"/>
  <c r="R221" i="10"/>
  <c r="AN221" i="10"/>
  <c r="BF221" i="10"/>
  <c r="Q221" i="10"/>
  <c r="AM221" i="10"/>
  <c r="BE221" i="10"/>
  <c r="BD221" i="10"/>
  <c r="BC221" i="10"/>
  <c r="BB221" i="10"/>
  <c r="BA221" i="10"/>
  <c r="AZ221" i="10"/>
  <c r="AY221" i="10"/>
  <c r="S217" i="10"/>
  <c r="AO217" i="10"/>
  <c r="C217" i="10"/>
  <c r="X217" i="10"/>
  <c r="BG217" i="10"/>
  <c r="R217" i="10"/>
  <c r="AN217" i="10"/>
  <c r="BF217" i="10"/>
  <c r="Q217" i="10"/>
  <c r="AM217" i="10"/>
  <c r="BE217" i="10"/>
  <c r="BD217" i="10"/>
  <c r="BC217" i="10"/>
  <c r="BB217" i="10"/>
  <c r="BA217" i="10"/>
  <c r="AZ217" i="10"/>
  <c r="AY217" i="10"/>
  <c r="S216" i="10"/>
  <c r="AO216" i="10"/>
  <c r="C216" i="10"/>
  <c r="X216" i="10"/>
  <c r="BG216" i="10"/>
  <c r="R216" i="10"/>
  <c r="AN216" i="10"/>
  <c r="BF216" i="10"/>
  <c r="Q216" i="10"/>
  <c r="AM216" i="10"/>
  <c r="BE216" i="10"/>
  <c r="BD216" i="10"/>
  <c r="BC216" i="10"/>
  <c r="BB216" i="10"/>
  <c r="BA216" i="10"/>
  <c r="AZ216" i="10"/>
  <c r="AY216" i="10"/>
  <c r="S213" i="10"/>
  <c r="AO213" i="10"/>
  <c r="C213" i="10"/>
  <c r="X213" i="10"/>
  <c r="BG213" i="10"/>
  <c r="R213" i="10"/>
  <c r="AN213" i="10"/>
  <c r="BF213" i="10"/>
  <c r="Q213" i="10"/>
  <c r="AM213" i="10"/>
  <c r="BE213" i="10"/>
  <c r="BD213" i="10"/>
  <c r="BC213" i="10"/>
  <c r="BB213" i="10"/>
  <c r="BA213" i="10"/>
  <c r="AZ213" i="10"/>
  <c r="AY213" i="10"/>
  <c r="S212" i="10"/>
  <c r="AO212" i="10"/>
  <c r="C212" i="10"/>
  <c r="X212" i="10"/>
  <c r="BG212" i="10"/>
  <c r="R212" i="10"/>
  <c r="AN212" i="10"/>
  <c r="BF212" i="10"/>
  <c r="Q212" i="10"/>
  <c r="AM212" i="10"/>
  <c r="BE212" i="10"/>
  <c r="BD212" i="10"/>
  <c r="BC212" i="10"/>
  <c r="BB212" i="10"/>
  <c r="BA212" i="10"/>
  <c r="AZ212" i="10"/>
  <c r="AY212" i="10"/>
  <c r="S208" i="10"/>
  <c r="AO208" i="10"/>
  <c r="C208" i="10"/>
  <c r="X208" i="10"/>
  <c r="BG208" i="10"/>
  <c r="R208" i="10"/>
  <c r="AN208" i="10"/>
  <c r="BF208" i="10"/>
  <c r="Q208" i="10"/>
  <c r="AM208" i="10"/>
  <c r="BE208" i="10"/>
  <c r="BD208" i="10"/>
  <c r="BC208" i="10"/>
  <c r="BB208" i="10"/>
  <c r="BA208" i="10"/>
  <c r="AZ208" i="10"/>
  <c r="AY208" i="10"/>
  <c r="S207" i="10"/>
  <c r="AO207" i="10"/>
  <c r="C207" i="10"/>
  <c r="X207" i="10"/>
  <c r="BG207" i="10"/>
  <c r="R207" i="10"/>
  <c r="AN207" i="10"/>
  <c r="BF207" i="10"/>
  <c r="Q207" i="10"/>
  <c r="AM207" i="10"/>
  <c r="BE207" i="10"/>
  <c r="BD207" i="10"/>
  <c r="BC207" i="10"/>
  <c r="BB207" i="10"/>
  <c r="BA207" i="10"/>
  <c r="AZ207" i="10"/>
  <c r="AY207" i="10"/>
  <c r="S204" i="10"/>
  <c r="AO204" i="10"/>
  <c r="C204" i="10"/>
  <c r="X204" i="10"/>
  <c r="BG204" i="10"/>
  <c r="R204" i="10"/>
  <c r="AN204" i="10"/>
  <c r="BF204" i="10"/>
  <c r="Q204" i="10"/>
  <c r="AM204" i="10"/>
  <c r="BE204" i="10"/>
  <c r="BD204" i="10"/>
  <c r="BC204" i="10"/>
  <c r="BB204" i="10"/>
  <c r="BA204" i="10"/>
  <c r="AZ204" i="10"/>
  <c r="AY204" i="10"/>
  <c r="S203" i="10"/>
  <c r="AO203" i="10"/>
  <c r="C203" i="10"/>
  <c r="X203" i="10"/>
  <c r="BG203" i="10"/>
  <c r="R203" i="10"/>
  <c r="AN203" i="10"/>
  <c r="BF203" i="10"/>
  <c r="Q203" i="10"/>
  <c r="AM203" i="10"/>
  <c r="BE203" i="10"/>
  <c r="BD203" i="10"/>
  <c r="BC203" i="10"/>
  <c r="BB203" i="10"/>
  <c r="BA203" i="10"/>
  <c r="AZ203" i="10"/>
  <c r="AY203" i="10"/>
  <c r="S199" i="10"/>
  <c r="AO199" i="10"/>
  <c r="C199" i="10"/>
  <c r="X199" i="10"/>
  <c r="BG199" i="10"/>
  <c r="R199" i="10"/>
  <c r="AN199" i="10"/>
  <c r="BF199" i="10"/>
  <c r="Q199" i="10"/>
  <c r="AM199" i="10"/>
  <c r="BE199" i="10"/>
  <c r="BD199" i="10"/>
  <c r="BC199" i="10"/>
  <c r="BB199" i="10"/>
  <c r="BA199" i="10"/>
  <c r="AZ199" i="10"/>
  <c r="AY199" i="10"/>
  <c r="S198" i="10"/>
  <c r="AO198" i="10"/>
  <c r="C198" i="10"/>
  <c r="X198" i="10"/>
  <c r="BG198" i="10"/>
  <c r="R198" i="10"/>
  <c r="AN198" i="10"/>
  <c r="BF198" i="10"/>
  <c r="Q198" i="10"/>
  <c r="AM198" i="10"/>
  <c r="BE198" i="10"/>
  <c r="BD198" i="10"/>
  <c r="BC198" i="10"/>
  <c r="BB198" i="10"/>
  <c r="BA198" i="10"/>
  <c r="AZ198" i="10"/>
  <c r="AY198" i="10"/>
  <c r="S195" i="10"/>
  <c r="AO195" i="10"/>
  <c r="C195" i="10"/>
  <c r="X195" i="10"/>
  <c r="BG195" i="10"/>
  <c r="R195" i="10"/>
  <c r="AN195" i="10"/>
  <c r="BF195" i="10"/>
  <c r="Q195" i="10"/>
  <c r="AM195" i="10"/>
  <c r="BE195" i="10"/>
  <c r="BD195" i="10"/>
  <c r="BC195" i="10"/>
  <c r="BB195" i="10"/>
  <c r="BA195" i="10"/>
  <c r="AZ195" i="10"/>
  <c r="AY195" i="10"/>
  <c r="S194" i="10"/>
  <c r="AO194" i="10"/>
  <c r="C194" i="10"/>
  <c r="X194" i="10"/>
  <c r="BG194" i="10"/>
  <c r="R194" i="10"/>
  <c r="AN194" i="10"/>
  <c r="BF194" i="10"/>
  <c r="Q194" i="10"/>
  <c r="AM194" i="10"/>
  <c r="BE194" i="10"/>
  <c r="BD194" i="10"/>
  <c r="BC194" i="10"/>
  <c r="BB194" i="10"/>
  <c r="BA194" i="10"/>
  <c r="AZ194" i="10"/>
  <c r="AY194" i="10"/>
  <c r="S190" i="10"/>
  <c r="AO190" i="10"/>
  <c r="C190" i="10"/>
  <c r="X190" i="10"/>
  <c r="BG190" i="10"/>
  <c r="R190" i="10"/>
  <c r="AN190" i="10"/>
  <c r="BF190" i="10"/>
  <c r="Q190" i="10"/>
  <c r="AM190" i="10"/>
  <c r="BE190" i="10"/>
  <c r="BD190" i="10"/>
  <c r="BC190" i="10"/>
  <c r="BB190" i="10"/>
  <c r="BA190" i="10"/>
  <c r="AZ190" i="10"/>
  <c r="AY190" i="10"/>
  <c r="S189" i="10"/>
  <c r="AO189" i="10"/>
  <c r="C189" i="10"/>
  <c r="X189" i="10"/>
  <c r="BG189" i="10"/>
  <c r="R189" i="10"/>
  <c r="AN189" i="10"/>
  <c r="BF189" i="10"/>
  <c r="Q189" i="10"/>
  <c r="AM189" i="10"/>
  <c r="BE189" i="10"/>
  <c r="BD189" i="10"/>
  <c r="BC189" i="10"/>
  <c r="BB189" i="10"/>
  <c r="BA189" i="10"/>
  <c r="AZ189" i="10"/>
  <c r="AY189" i="10"/>
  <c r="S186" i="10"/>
  <c r="AO186" i="10"/>
  <c r="C186" i="10"/>
  <c r="X186" i="10"/>
  <c r="BG186" i="10"/>
  <c r="R186" i="10"/>
  <c r="AN186" i="10"/>
  <c r="BF186" i="10"/>
  <c r="Q186" i="10"/>
  <c r="AM186" i="10"/>
  <c r="BE186" i="10"/>
  <c r="BD186" i="10"/>
  <c r="BC186" i="10"/>
  <c r="BB186" i="10"/>
  <c r="BA186" i="10"/>
  <c r="AZ186" i="10"/>
  <c r="AY186" i="10"/>
  <c r="S185" i="10"/>
  <c r="AO185" i="10"/>
  <c r="C185" i="10"/>
  <c r="X185" i="10"/>
  <c r="BG185" i="10"/>
  <c r="R185" i="10"/>
  <c r="AN185" i="10"/>
  <c r="BF185" i="10"/>
  <c r="Q185" i="10"/>
  <c r="AM185" i="10"/>
  <c r="BE185" i="10"/>
  <c r="BD185" i="10"/>
  <c r="BC185" i="10"/>
  <c r="BB185" i="10"/>
  <c r="BA185" i="10"/>
  <c r="AZ185" i="10"/>
  <c r="AY185" i="10"/>
  <c r="S181" i="10"/>
  <c r="AO181" i="10"/>
  <c r="C181" i="10"/>
  <c r="X181" i="10"/>
  <c r="BG181" i="10"/>
  <c r="R181" i="10"/>
  <c r="AN181" i="10"/>
  <c r="BF181" i="10"/>
  <c r="Q181" i="10"/>
  <c r="AM181" i="10"/>
  <c r="BE181" i="10"/>
  <c r="BD181" i="10"/>
  <c r="BC181" i="10"/>
  <c r="BB181" i="10"/>
  <c r="BA181" i="10"/>
  <c r="AZ181" i="10"/>
  <c r="AY181" i="10"/>
  <c r="S180" i="10"/>
  <c r="AO180" i="10"/>
  <c r="C180" i="10"/>
  <c r="X180" i="10"/>
  <c r="BG180" i="10"/>
  <c r="R180" i="10"/>
  <c r="AN180" i="10"/>
  <c r="BF180" i="10"/>
  <c r="Q180" i="10"/>
  <c r="AM180" i="10"/>
  <c r="BE180" i="10"/>
  <c r="BD180" i="10"/>
  <c r="BC180" i="10"/>
  <c r="BB180" i="10"/>
  <c r="BA180" i="10"/>
  <c r="AZ180" i="10"/>
  <c r="AY180" i="10"/>
  <c r="S177" i="10"/>
  <c r="AO177" i="10"/>
  <c r="C177" i="10"/>
  <c r="X177" i="10"/>
  <c r="BG177" i="10"/>
  <c r="R177" i="10"/>
  <c r="AN177" i="10"/>
  <c r="BF177" i="10"/>
  <c r="Q177" i="10"/>
  <c r="AM177" i="10"/>
  <c r="BE177" i="10"/>
  <c r="BD177" i="10"/>
  <c r="BC177" i="10"/>
  <c r="BB177" i="10"/>
  <c r="BA177" i="10"/>
  <c r="AZ177" i="10"/>
  <c r="AY177" i="10"/>
  <c r="S176" i="10"/>
  <c r="AO176" i="10"/>
  <c r="C176" i="10"/>
  <c r="X176" i="10"/>
  <c r="BG176" i="10"/>
  <c r="R176" i="10"/>
  <c r="AN176" i="10"/>
  <c r="BF176" i="10"/>
  <c r="Q176" i="10"/>
  <c r="AM176" i="10"/>
  <c r="BE176" i="10"/>
  <c r="BD176" i="10"/>
  <c r="BC176" i="10"/>
  <c r="BB176" i="10"/>
  <c r="BA176" i="10"/>
  <c r="AZ176" i="10"/>
  <c r="AY176" i="10"/>
  <c r="S172" i="10"/>
  <c r="AO172" i="10"/>
  <c r="C172" i="10"/>
  <c r="X172" i="10"/>
  <c r="BG172" i="10"/>
  <c r="R172" i="10"/>
  <c r="AN172" i="10"/>
  <c r="BF172" i="10"/>
  <c r="Q172" i="10"/>
  <c r="AM172" i="10"/>
  <c r="BE172" i="10"/>
  <c r="BD172" i="10"/>
  <c r="BC172" i="10"/>
  <c r="BB172" i="10"/>
  <c r="BA172" i="10"/>
  <c r="AZ172" i="10"/>
  <c r="AY172" i="10"/>
  <c r="S171" i="10"/>
  <c r="AO171" i="10"/>
  <c r="C171" i="10"/>
  <c r="X171" i="10"/>
  <c r="BG171" i="10"/>
  <c r="R171" i="10"/>
  <c r="AN171" i="10"/>
  <c r="BF171" i="10"/>
  <c r="Q171" i="10"/>
  <c r="AM171" i="10"/>
  <c r="BE171" i="10"/>
  <c r="BD171" i="10"/>
  <c r="BC171" i="10"/>
  <c r="BB171" i="10"/>
  <c r="BA171" i="10"/>
  <c r="AZ171" i="10"/>
  <c r="AY171" i="10"/>
  <c r="S168" i="10"/>
  <c r="AO168" i="10"/>
  <c r="C168" i="10"/>
  <c r="X168" i="10"/>
  <c r="BG168" i="10"/>
  <c r="R168" i="10"/>
  <c r="AN168" i="10"/>
  <c r="BF168" i="10"/>
  <c r="Q168" i="10"/>
  <c r="AM168" i="10"/>
  <c r="BE168" i="10"/>
  <c r="BD168" i="10"/>
  <c r="BC168" i="10"/>
  <c r="BB168" i="10"/>
  <c r="BA168" i="10"/>
  <c r="AZ168" i="10"/>
  <c r="AY168" i="10"/>
  <c r="S167" i="10"/>
  <c r="AO167" i="10"/>
  <c r="C167" i="10"/>
  <c r="X167" i="10"/>
  <c r="BG167" i="10"/>
  <c r="R167" i="10"/>
  <c r="AN167" i="10"/>
  <c r="BF167" i="10"/>
  <c r="Q167" i="10"/>
  <c r="AM167" i="10"/>
  <c r="BE167" i="10"/>
  <c r="BD167" i="10"/>
  <c r="BC167" i="10"/>
  <c r="BB167" i="10"/>
  <c r="BA167" i="10"/>
  <c r="AZ167" i="10"/>
  <c r="AY167" i="10"/>
  <c r="S163" i="10"/>
  <c r="AO163" i="10"/>
  <c r="C163" i="10"/>
  <c r="X163" i="10"/>
  <c r="BG163" i="10"/>
  <c r="R163" i="10"/>
  <c r="AN163" i="10"/>
  <c r="BF163" i="10"/>
  <c r="Q163" i="10"/>
  <c r="AM163" i="10"/>
  <c r="BE163" i="10"/>
  <c r="BD163" i="10"/>
  <c r="BC163" i="10"/>
  <c r="BB163" i="10"/>
  <c r="BA163" i="10"/>
  <c r="AZ163" i="10"/>
  <c r="AY163" i="10"/>
  <c r="S162" i="10"/>
  <c r="AO162" i="10"/>
  <c r="C162" i="10"/>
  <c r="X162" i="10"/>
  <c r="BG162" i="10"/>
  <c r="R162" i="10"/>
  <c r="AN162" i="10"/>
  <c r="BF162" i="10"/>
  <c r="Q162" i="10"/>
  <c r="AM162" i="10"/>
  <c r="BE162" i="10"/>
  <c r="BD162" i="10"/>
  <c r="BC162" i="10"/>
  <c r="BB162" i="10"/>
  <c r="BA162" i="10"/>
  <c r="AZ162" i="10"/>
  <c r="AY162" i="10"/>
  <c r="S159" i="10"/>
  <c r="AO159" i="10"/>
  <c r="C159" i="10"/>
  <c r="X159" i="10"/>
  <c r="BG159" i="10"/>
  <c r="R159" i="10"/>
  <c r="AN159" i="10"/>
  <c r="BF159" i="10"/>
  <c r="Q159" i="10"/>
  <c r="AM159" i="10"/>
  <c r="BE159" i="10"/>
  <c r="BD159" i="10"/>
  <c r="BC159" i="10"/>
  <c r="BB159" i="10"/>
  <c r="BA159" i="10"/>
  <c r="AZ159" i="10"/>
  <c r="AY159" i="10"/>
  <c r="S158" i="10"/>
  <c r="AO158" i="10"/>
  <c r="C158" i="10"/>
  <c r="X158" i="10"/>
  <c r="BG158" i="10"/>
  <c r="R158" i="10"/>
  <c r="AN158" i="10"/>
  <c r="BF158" i="10"/>
  <c r="Q158" i="10"/>
  <c r="AM158" i="10"/>
  <c r="BE158" i="10"/>
  <c r="BD158" i="10"/>
  <c r="BC158" i="10"/>
  <c r="BB158" i="10"/>
  <c r="BA158" i="10"/>
  <c r="AZ158" i="10"/>
  <c r="AY158" i="10"/>
  <c r="S154" i="10"/>
  <c r="AO154" i="10"/>
  <c r="C154" i="10"/>
  <c r="X154" i="10"/>
  <c r="BG154" i="10"/>
  <c r="R154" i="10"/>
  <c r="AN154" i="10"/>
  <c r="BF154" i="10"/>
  <c r="Q154" i="10"/>
  <c r="AM154" i="10"/>
  <c r="BE154" i="10"/>
  <c r="BD154" i="10"/>
  <c r="BC154" i="10"/>
  <c r="BB154" i="10"/>
  <c r="BA154" i="10"/>
  <c r="AZ154" i="10"/>
  <c r="AY154" i="10"/>
  <c r="S153" i="10"/>
  <c r="AO153" i="10"/>
  <c r="C153" i="10"/>
  <c r="X153" i="10"/>
  <c r="BG153" i="10"/>
  <c r="R153" i="10"/>
  <c r="AN153" i="10"/>
  <c r="BF153" i="10"/>
  <c r="Q153" i="10"/>
  <c r="AM153" i="10"/>
  <c r="BE153" i="10"/>
  <c r="BD153" i="10"/>
  <c r="BC153" i="10"/>
  <c r="BB153" i="10"/>
  <c r="BA153" i="10"/>
  <c r="AZ153" i="10"/>
  <c r="AY153" i="10"/>
  <c r="X149" i="10"/>
  <c r="AZ149" i="10"/>
  <c r="BA149" i="10"/>
  <c r="BB149" i="10"/>
  <c r="BC149" i="10"/>
  <c r="BD149" i="10"/>
  <c r="Q149" i="10"/>
  <c r="AM149" i="10"/>
  <c r="BE149" i="10"/>
  <c r="R149" i="10"/>
  <c r="AN149" i="10"/>
  <c r="BF149" i="10"/>
  <c r="S149" i="10"/>
  <c r="AO149" i="10"/>
  <c r="BG149" i="10"/>
  <c r="X150" i="10"/>
  <c r="AZ150" i="10"/>
  <c r="BA150" i="10"/>
  <c r="BB150" i="10"/>
  <c r="BC150" i="10"/>
  <c r="BD150" i="10"/>
  <c r="Q150" i="10"/>
  <c r="AM150" i="10"/>
  <c r="BE150" i="10"/>
  <c r="R150" i="10"/>
  <c r="AN150" i="10"/>
  <c r="BF150" i="10"/>
  <c r="S150" i="10"/>
  <c r="AO150" i="10"/>
  <c r="BG150" i="10"/>
  <c r="AY150" i="10"/>
  <c r="AY149" i="10"/>
  <c r="D149" i="10"/>
  <c r="Y149" i="10"/>
  <c r="G149" i="10"/>
  <c r="AB149" i="10"/>
  <c r="H149" i="10"/>
  <c r="AC149" i="10"/>
  <c r="AX149" i="10"/>
  <c r="D150" i="10"/>
  <c r="Y150" i="10"/>
  <c r="E150" i="10"/>
  <c r="Z150" i="10"/>
  <c r="F150" i="10"/>
  <c r="AA150" i="10"/>
  <c r="G150" i="10"/>
  <c r="AB150" i="10"/>
  <c r="H150" i="10"/>
  <c r="AC150" i="10"/>
  <c r="AX150" i="10"/>
  <c r="Q143" i="10"/>
  <c r="AM143" i="10"/>
  <c r="Q144" i="10"/>
  <c r="AM144" i="10"/>
  <c r="BE143" i="10"/>
  <c r="N143" i="10"/>
  <c r="AJ143" i="10"/>
  <c r="N144" i="10"/>
  <c r="AJ144" i="10"/>
  <c r="BB143" i="10"/>
  <c r="M143" i="10"/>
  <c r="AI143" i="10"/>
  <c r="M144" i="10"/>
  <c r="AI144" i="10"/>
  <c r="BA143" i="10"/>
  <c r="L143" i="10"/>
  <c r="AH143" i="10"/>
  <c r="L144" i="10"/>
  <c r="AH144" i="10"/>
  <c r="AZ143" i="10"/>
  <c r="K143" i="10"/>
  <c r="AG143" i="10"/>
  <c r="K144" i="10"/>
  <c r="AG144" i="10"/>
  <c r="AY143" i="10"/>
  <c r="Q140" i="10"/>
  <c r="AM140" i="10"/>
  <c r="Q141" i="10"/>
  <c r="AM141" i="10"/>
  <c r="BE141" i="10"/>
  <c r="N140" i="10"/>
  <c r="AJ140" i="10"/>
  <c r="N141" i="10"/>
  <c r="AJ141" i="10"/>
  <c r="BB141" i="10"/>
  <c r="M140" i="10"/>
  <c r="AI140" i="10"/>
  <c r="M141" i="10"/>
  <c r="AI141" i="10"/>
  <c r="BA141" i="10"/>
  <c r="L140" i="10"/>
  <c r="AH140" i="10"/>
  <c r="L141" i="10"/>
  <c r="AH141" i="10"/>
  <c r="AZ141" i="10"/>
  <c r="K140" i="10"/>
  <c r="AG140" i="10"/>
  <c r="K141" i="10"/>
  <c r="AG141" i="10"/>
  <c r="AY141" i="10"/>
  <c r="Q135" i="10"/>
  <c r="AM135" i="10"/>
  <c r="Q136" i="10"/>
  <c r="AM136" i="10"/>
  <c r="BE135" i="10"/>
  <c r="N135" i="10"/>
  <c r="AJ135" i="10"/>
  <c r="N136" i="10"/>
  <c r="AJ136" i="10"/>
  <c r="BB135" i="10"/>
  <c r="M135" i="10"/>
  <c r="AI135" i="10"/>
  <c r="M136" i="10"/>
  <c r="AI136" i="10"/>
  <c r="BA135" i="10"/>
  <c r="L135" i="10"/>
  <c r="AH135" i="10"/>
  <c r="L136" i="10"/>
  <c r="AH136" i="10"/>
  <c r="AZ135" i="10"/>
  <c r="K135" i="10"/>
  <c r="AG135" i="10"/>
  <c r="K136" i="10"/>
  <c r="AG136" i="10"/>
  <c r="AY135" i="10"/>
  <c r="Q132" i="10"/>
  <c r="AM132" i="10"/>
  <c r="Q133" i="10"/>
  <c r="AM133" i="10"/>
  <c r="BE133" i="10"/>
  <c r="N132" i="10"/>
  <c r="AJ132" i="10"/>
  <c r="N133" i="10"/>
  <c r="AJ133" i="10"/>
  <c r="BB133" i="10"/>
  <c r="M132" i="10"/>
  <c r="AI132" i="10"/>
  <c r="M133" i="10"/>
  <c r="AI133" i="10"/>
  <c r="BA133" i="10"/>
  <c r="L132" i="10"/>
  <c r="AH132" i="10"/>
  <c r="L133" i="10"/>
  <c r="AH133" i="10"/>
  <c r="AZ133" i="10"/>
  <c r="K132" i="10"/>
  <c r="AG132" i="10"/>
  <c r="K133" i="10"/>
  <c r="AG133" i="10"/>
  <c r="AY133" i="10"/>
  <c r="Q127" i="10"/>
  <c r="AM127" i="10"/>
  <c r="Q128" i="10"/>
  <c r="AM128" i="10"/>
  <c r="BE127" i="10"/>
  <c r="N127" i="10"/>
  <c r="AJ127" i="10"/>
  <c r="N128" i="10"/>
  <c r="AJ128" i="10"/>
  <c r="BB127" i="10"/>
  <c r="M127" i="10"/>
  <c r="AI127" i="10"/>
  <c r="M128" i="10"/>
  <c r="AI128" i="10"/>
  <c r="BA127" i="10"/>
  <c r="L127" i="10"/>
  <c r="AH127" i="10"/>
  <c r="L128" i="10"/>
  <c r="AH128" i="10"/>
  <c r="AZ127" i="10"/>
  <c r="K127" i="10"/>
  <c r="AG127" i="10"/>
  <c r="K128" i="10"/>
  <c r="AG128" i="10"/>
  <c r="AY127" i="10"/>
  <c r="Q124" i="10"/>
  <c r="AM124" i="10"/>
  <c r="Q125" i="10"/>
  <c r="AM125" i="10"/>
  <c r="BE125" i="10"/>
  <c r="N124" i="10"/>
  <c r="AJ124" i="10"/>
  <c r="N125" i="10"/>
  <c r="AJ125" i="10"/>
  <c r="BB125" i="10"/>
  <c r="M124" i="10"/>
  <c r="AI124" i="10"/>
  <c r="M125" i="10"/>
  <c r="AI125" i="10"/>
  <c r="BA125" i="10"/>
  <c r="L124" i="10"/>
  <c r="AH124" i="10"/>
  <c r="L125" i="10"/>
  <c r="AH125" i="10"/>
  <c r="AZ125" i="10"/>
  <c r="K124" i="10"/>
  <c r="AG124" i="10"/>
  <c r="K125" i="10"/>
  <c r="AG125" i="10"/>
  <c r="AY125" i="10"/>
  <c r="Q119" i="10"/>
  <c r="AM119" i="10"/>
  <c r="Q120" i="10"/>
  <c r="AM120" i="10"/>
  <c r="BE119" i="10"/>
  <c r="N119" i="10"/>
  <c r="AJ119" i="10"/>
  <c r="N120" i="10"/>
  <c r="AJ120" i="10"/>
  <c r="BB119" i="10"/>
  <c r="M119" i="10"/>
  <c r="AI119" i="10"/>
  <c r="M120" i="10"/>
  <c r="AI120" i="10"/>
  <c r="BA119" i="10"/>
  <c r="L119" i="10"/>
  <c r="AH119" i="10"/>
  <c r="L120" i="10"/>
  <c r="AH120" i="10"/>
  <c r="AZ119" i="10"/>
  <c r="K119" i="10"/>
  <c r="AG119" i="10"/>
  <c r="K120" i="10"/>
  <c r="AG120" i="10"/>
  <c r="AY119" i="10"/>
  <c r="Q116" i="10"/>
  <c r="AM116" i="10"/>
  <c r="Q117" i="10"/>
  <c r="AM117" i="10"/>
  <c r="BE117" i="10"/>
  <c r="N116" i="10"/>
  <c r="AJ116" i="10"/>
  <c r="N117" i="10"/>
  <c r="AJ117" i="10"/>
  <c r="BB117" i="10"/>
  <c r="M116" i="10"/>
  <c r="AI116" i="10"/>
  <c r="M117" i="10"/>
  <c r="AI117" i="10"/>
  <c r="BA117" i="10"/>
  <c r="L116" i="10"/>
  <c r="AH116" i="10"/>
  <c r="L117" i="10"/>
  <c r="AH117" i="10"/>
  <c r="AZ117" i="10"/>
  <c r="K116" i="10"/>
  <c r="AG116" i="10"/>
  <c r="K117" i="10"/>
  <c r="AG117" i="10"/>
  <c r="AY117" i="10"/>
  <c r="Q111" i="10"/>
  <c r="AM111" i="10"/>
  <c r="Q112" i="10"/>
  <c r="AM112" i="10"/>
  <c r="BE111" i="10"/>
  <c r="N111" i="10"/>
  <c r="AJ111" i="10"/>
  <c r="N112" i="10"/>
  <c r="AJ112" i="10"/>
  <c r="BB111" i="10"/>
  <c r="M111" i="10"/>
  <c r="AI111" i="10"/>
  <c r="M112" i="10"/>
  <c r="AI112" i="10"/>
  <c r="BA111" i="10"/>
  <c r="L111" i="10"/>
  <c r="AH111" i="10"/>
  <c r="L112" i="10"/>
  <c r="AH112" i="10"/>
  <c r="AZ111" i="10"/>
  <c r="K111" i="10"/>
  <c r="AG111" i="10"/>
  <c r="K112" i="10"/>
  <c r="AG112" i="10"/>
  <c r="AY111" i="10"/>
  <c r="Q108" i="10"/>
  <c r="AM108" i="10"/>
  <c r="Q109" i="10"/>
  <c r="AM109" i="10"/>
  <c r="BE109" i="10"/>
  <c r="N108" i="10"/>
  <c r="AJ108" i="10"/>
  <c r="N109" i="10"/>
  <c r="AJ109" i="10"/>
  <c r="BB109" i="10"/>
  <c r="M108" i="10"/>
  <c r="AI108" i="10"/>
  <c r="M109" i="10"/>
  <c r="AI109" i="10"/>
  <c r="BA109" i="10"/>
  <c r="L108" i="10"/>
  <c r="AH108" i="10"/>
  <c r="L109" i="10"/>
  <c r="AH109" i="10"/>
  <c r="AZ109" i="10"/>
  <c r="K108" i="10"/>
  <c r="AG108" i="10"/>
  <c r="K109" i="10"/>
  <c r="AG109" i="10"/>
  <c r="AY109" i="10"/>
  <c r="L103" i="10"/>
  <c r="AH103" i="10"/>
  <c r="L104" i="10"/>
  <c r="AH104" i="10"/>
  <c r="AZ103" i="10"/>
  <c r="M103" i="10"/>
  <c r="AI103" i="10"/>
  <c r="M104" i="10"/>
  <c r="AI104" i="10"/>
  <c r="BA103" i="10"/>
  <c r="N103" i="10"/>
  <c r="AJ103" i="10"/>
  <c r="N104" i="10"/>
  <c r="AJ104" i="10"/>
  <c r="BB103" i="10"/>
  <c r="Q103" i="10"/>
  <c r="AM103" i="10"/>
  <c r="Q104" i="10"/>
  <c r="AM104" i="10"/>
  <c r="BE103" i="10"/>
  <c r="K103" i="10"/>
  <c r="AG103" i="10"/>
  <c r="K104" i="10"/>
  <c r="AG104" i="10"/>
  <c r="AY103" i="10"/>
  <c r="L100" i="10"/>
  <c r="AH100" i="10"/>
  <c r="L101" i="10"/>
  <c r="AH101" i="10"/>
  <c r="AZ101" i="10"/>
  <c r="M100" i="10"/>
  <c r="AI100" i="10"/>
  <c r="M101" i="10"/>
  <c r="AI101" i="10"/>
  <c r="BA101" i="10"/>
  <c r="N100" i="10"/>
  <c r="AJ100" i="10"/>
  <c r="N101" i="10"/>
  <c r="AJ101" i="10"/>
  <c r="BB101" i="10"/>
  <c r="Q100" i="10"/>
  <c r="AM100" i="10"/>
  <c r="Q101" i="10"/>
  <c r="AM101" i="10"/>
  <c r="BE101" i="10"/>
  <c r="K100" i="10"/>
  <c r="AG100" i="10"/>
  <c r="K101" i="10"/>
  <c r="AG101" i="10"/>
  <c r="AY101" i="10"/>
  <c r="S102" i="10"/>
  <c r="AO102" i="10"/>
  <c r="R102" i="10"/>
  <c r="AN102" i="10"/>
  <c r="Q102" i="10"/>
  <c r="AM102" i="10"/>
  <c r="P102" i="10"/>
  <c r="AL102" i="10"/>
  <c r="O102" i="10"/>
  <c r="AK102" i="10"/>
  <c r="N102" i="10"/>
  <c r="AJ102" i="10"/>
  <c r="M102" i="10"/>
  <c r="AI102" i="10"/>
  <c r="L102" i="10"/>
  <c r="AH102" i="10"/>
  <c r="K102" i="10"/>
  <c r="AG102" i="10"/>
  <c r="S110" i="10"/>
  <c r="AO110" i="10"/>
  <c r="R110" i="10"/>
  <c r="AN110" i="10"/>
  <c r="Q110" i="10"/>
  <c r="AM110" i="10"/>
  <c r="P110" i="10"/>
  <c r="AL110" i="10"/>
  <c r="O110" i="10"/>
  <c r="AK110" i="10"/>
  <c r="N110" i="10"/>
  <c r="AJ110" i="10"/>
  <c r="M110" i="10"/>
  <c r="AI110" i="10"/>
  <c r="L110" i="10"/>
  <c r="AH110" i="10"/>
  <c r="K110" i="10"/>
  <c r="AG110" i="10"/>
  <c r="Q93" i="10"/>
  <c r="AM93" i="10"/>
  <c r="Q94" i="10"/>
  <c r="AM94" i="10"/>
  <c r="BE93" i="10"/>
  <c r="N93" i="10"/>
  <c r="AJ93" i="10"/>
  <c r="N94" i="10"/>
  <c r="AJ94" i="10"/>
  <c r="BB93" i="10"/>
  <c r="M93" i="10"/>
  <c r="AI93" i="10"/>
  <c r="M94" i="10"/>
  <c r="AI94" i="10"/>
  <c r="BA93" i="10"/>
  <c r="L93" i="10"/>
  <c r="AH93" i="10"/>
  <c r="L94" i="10"/>
  <c r="AH94" i="10"/>
  <c r="AZ93" i="10"/>
  <c r="K93" i="10"/>
  <c r="AG93" i="10"/>
  <c r="K94" i="10"/>
  <c r="AG94" i="10"/>
  <c r="AY93" i="10"/>
  <c r="L85" i="10"/>
  <c r="AH85" i="10"/>
  <c r="L86" i="10"/>
  <c r="AH86" i="10"/>
  <c r="AZ85" i="10"/>
  <c r="M85" i="10"/>
  <c r="AI85" i="10"/>
  <c r="M86" i="10"/>
  <c r="AI86" i="10"/>
  <c r="BA85" i="10"/>
  <c r="N85" i="10"/>
  <c r="AJ85" i="10"/>
  <c r="N86" i="10"/>
  <c r="AJ86" i="10"/>
  <c r="BB85" i="10"/>
  <c r="Q85" i="10"/>
  <c r="AM85" i="10"/>
  <c r="Q86" i="10"/>
  <c r="AM86" i="10"/>
  <c r="BE85" i="10"/>
  <c r="K85" i="10"/>
  <c r="AG85" i="10"/>
  <c r="K86" i="10"/>
  <c r="AG86" i="10"/>
  <c r="AY85" i="10"/>
  <c r="Q88" i="10"/>
  <c r="AM88" i="10"/>
  <c r="Q89" i="10"/>
  <c r="AM89" i="10"/>
  <c r="BE87" i="10"/>
  <c r="N88" i="10"/>
  <c r="AJ88" i="10"/>
  <c r="N89" i="10"/>
  <c r="AJ89" i="10"/>
  <c r="BB87" i="10"/>
  <c r="M88" i="10"/>
  <c r="AI88" i="10"/>
  <c r="M89" i="10"/>
  <c r="AI89" i="10"/>
  <c r="BA87" i="10"/>
  <c r="L88" i="10"/>
  <c r="AH88" i="10"/>
  <c r="L89" i="10"/>
  <c r="AH89" i="10"/>
  <c r="AZ87" i="10"/>
  <c r="K88" i="10"/>
  <c r="AG88" i="10"/>
  <c r="K89" i="10"/>
  <c r="AG89" i="10"/>
  <c r="AY87" i="10"/>
  <c r="J88" i="10"/>
  <c r="J3" i="10"/>
  <c r="J4" i="10"/>
  <c r="J5" i="10"/>
  <c r="J6" i="10"/>
  <c r="AE88" i="10"/>
  <c r="J89" i="10"/>
  <c r="AE89" i="10"/>
  <c r="AW87" i="10"/>
  <c r="I88" i="10"/>
  <c r="AD88" i="10"/>
  <c r="I89" i="10"/>
  <c r="AD89" i="10"/>
  <c r="AV87" i="10"/>
  <c r="H88" i="10"/>
  <c r="AC88" i="10"/>
  <c r="H89" i="10"/>
  <c r="AC89" i="10"/>
  <c r="AU87" i="10"/>
  <c r="G88" i="10"/>
  <c r="AB88" i="10"/>
  <c r="G89" i="10"/>
  <c r="AB89" i="10"/>
  <c r="AT87" i="10"/>
  <c r="F88" i="10"/>
  <c r="AA88" i="10"/>
  <c r="F89" i="10"/>
  <c r="AA89" i="10"/>
  <c r="AS87" i="10"/>
  <c r="E88" i="10"/>
  <c r="Z88" i="10"/>
  <c r="E89" i="10"/>
  <c r="Z89" i="10"/>
  <c r="AR87" i="10"/>
  <c r="D88" i="10"/>
  <c r="Y88" i="10"/>
  <c r="D89" i="10"/>
  <c r="Y89" i="10"/>
  <c r="AQ87" i="10"/>
  <c r="S87" i="10"/>
  <c r="AO87" i="10"/>
  <c r="R87" i="10"/>
  <c r="AN87" i="10"/>
  <c r="Q87" i="10"/>
  <c r="AM87" i="10"/>
  <c r="P87" i="10"/>
  <c r="AL87" i="10"/>
  <c r="O87" i="10"/>
  <c r="AK87" i="10"/>
  <c r="N87" i="10"/>
  <c r="AJ87" i="10"/>
  <c r="M87" i="10"/>
  <c r="AI87" i="10"/>
  <c r="L87" i="10"/>
  <c r="AH87" i="10"/>
  <c r="K87" i="10"/>
  <c r="AG87" i="10"/>
  <c r="J85" i="10"/>
  <c r="AE85" i="10"/>
  <c r="J86" i="10"/>
  <c r="AE86" i="10"/>
  <c r="AW85" i="10"/>
  <c r="I85" i="10"/>
  <c r="AD85" i="10"/>
  <c r="I86" i="10"/>
  <c r="AD86" i="10"/>
  <c r="AV85" i="10"/>
  <c r="H85" i="10"/>
  <c r="AC85" i="10"/>
  <c r="H86" i="10"/>
  <c r="AC86" i="10"/>
  <c r="AU85" i="10"/>
  <c r="G85" i="10"/>
  <c r="AB85" i="10"/>
  <c r="G86" i="10"/>
  <c r="AB86" i="10"/>
  <c r="AT85" i="10"/>
  <c r="F85" i="10"/>
  <c r="AA85" i="10"/>
  <c r="F86" i="10"/>
  <c r="AA86" i="10"/>
  <c r="AS85" i="10"/>
  <c r="E85" i="10"/>
  <c r="Z85" i="10"/>
  <c r="E86" i="10"/>
  <c r="Z86" i="10"/>
  <c r="AR85" i="10"/>
  <c r="D85" i="10"/>
  <c r="Y85" i="10"/>
  <c r="D86" i="10"/>
  <c r="Y86" i="10"/>
  <c r="AQ85" i="10"/>
  <c r="D397" i="10"/>
  <c r="Y397" i="10"/>
  <c r="E397" i="10"/>
  <c r="Z397" i="10"/>
  <c r="BI397" i="10"/>
  <c r="D396" i="10"/>
  <c r="Y396" i="10"/>
  <c r="E396" i="10"/>
  <c r="Z396" i="10"/>
  <c r="BI396" i="10"/>
  <c r="D393" i="10"/>
  <c r="Y393" i="10"/>
  <c r="E393" i="10"/>
  <c r="Z393" i="10"/>
  <c r="BI393" i="10"/>
  <c r="D392" i="10"/>
  <c r="Y392" i="10"/>
  <c r="E392" i="10"/>
  <c r="Z392" i="10"/>
  <c r="BI392" i="10"/>
  <c r="D388" i="10"/>
  <c r="Y388" i="10"/>
  <c r="E388" i="10"/>
  <c r="Z388" i="10"/>
  <c r="BI388" i="10"/>
  <c r="D387" i="10"/>
  <c r="Y387" i="10"/>
  <c r="E387" i="10"/>
  <c r="Z387" i="10"/>
  <c r="BI387" i="10"/>
  <c r="D384" i="10"/>
  <c r="Y384" i="10"/>
  <c r="E384" i="10"/>
  <c r="Z384" i="10"/>
  <c r="BI384" i="10"/>
  <c r="D383" i="10"/>
  <c r="Y383" i="10"/>
  <c r="E383" i="10"/>
  <c r="Z383" i="10"/>
  <c r="BI383" i="10"/>
  <c r="D379" i="10"/>
  <c r="Y379" i="10"/>
  <c r="E379" i="10"/>
  <c r="Z379" i="10"/>
  <c r="BI379" i="10"/>
  <c r="D378" i="10"/>
  <c r="Y378" i="10"/>
  <c r="E378" i="10"/>
  <c r="Z378" i="10"/>
  <c r="BI378" i="10"/>
  <c r="D375" i="10"/>
  <c r="Y375" i="10"/>
  <c r="E375" i="10"/>
  <c r="Z375" i="10"/>
  <c r="BI375" i="10"/>
  <c r="D374" i="10"/>
  <c r="Y374" i="10"/>
  <c r="E374" i="10"/>
  <c r="Z374" i="10"/>
  <c r="BI374" i="10"/>
  <c r="D370" i="10"/>
  <c r="Y370" i="10"/>
  <c r="E370" i="10"/>
  <c r="Z370" i="10"/>
  <c r="BI370" i="10"/>
  <c r="D369" i="10"/>
  <c r="Y369" i="10"/>
  <c r="E369" i="10"/>
  <c r="Z369" i="10"/>
  <c r="BI369" i="10"/>
  <c r="D366" i="10"/>
  <c r="Y366" i="10"/>
  <c r="E366" i="10"/>
  <c r="Z366" i="10"/>
  <c r="BI366" i="10"/>
  <c r="D365" i="10"/>
  <c r="Y365" i="10"/>
  <c r="E365" i="10"/>
  <c r="Z365" i="10"/>
  <c r="BI365" i="10"/>
  <c r="D361" i="10"/>
  <c r="Y361" i="10"/>
  <c r="E361" i="10"/>
  <c r="Z361" i="10"/>
  <c r="BI361" i="10"/>
  <c r="D360" i="10"/>
  <c r="Y360" i="10"/>
  <c r="E360" i="10"/>
  <c r="Z360" i="10"/>
  <c r="BI360" i="10"/>
  <c r="D357" i="10"/>
  <c r="Y357" i="10"/>
  <c r="E357" i="10"/>
  <c r="Z357" i="10"/>
  <c r="BI357" i="10"/>
  <c r="D356" i="10"/>
  <c r="Y356" i="10"/>
  <c r="E356" i="10"/>
  <c r="Z356" i="10"/>
  <c r="BI356" i="10"/>
  <c r="D352" i="10"/>
  <c r="Y352" i="10"/>
  <c r="E352" i="10"/>
  <c r="Z352" i="10"/>
  <c r="BI352" i="10"/>
  <c r="D351" i="10"/>
  <c r="Y351" i="10"/>
  <c r="E351" i="10"/>
  <c r="Z351" i="10"/>
  <c r="BI351" i="10"/>
  <c r="D347" i="10"/>
  <c r="Y347" i="10"/>
  <c r="E347" i="10"/>
  <c r="Z347" i="10"/>
  <c r="Y348" i="10"/>
  <c r="E348" i="10"/>
  <c r="Z348" i="10"/>
  <c r="BI348" i="10"/>
  <c r="BI347" i="10"/>
  <c r="D343" i="10"/>
  <c r="Y343" i="10"/>
  <c r="E343" i="10"/>
  <c r="Z343" i="10"/>
  <c r="BI343" i="10"/>
  <c r="D342" i="10"/>
  <c r="Y342" i="10"/>
  <c r="E342" i="10"/>
  <c r="Z342" i="10"/>
  <c r="BI342" i="10"/>
  <c r="D339" i="10"/>
  <c r="Y339" i="10"/>
  <c r="E339" i="10"/>
  <c r="Z339" i="10"/>
  <c r="BI339" i="10"/>
  <c r="D338" i="10"/>
  <c r="Y338" i="10"/>
  <c r="E338" i="10"/>
  <c r="Z338" i="10"/>
  <c r="BI338" i="10"/>
  <c r="D334" i="10"/>
  <c r="Y334" i="10"/>
  <c r="E334" i="10"/>
  <c r="Z334" i="10"/>
  <c r="BI334" i="10"/>
  <c r="D333" i="10"/>
  <c r="Y333" i="10"/>
  <c r="E333" i="10"/>
  <c r="Z333" i="10"/>
  <c r="BI333" i="10"/>
  <c r="D330" i="10"/>
  <c r="Y330" i="10"/>
  <c r="E330" i="10"/>
  <c r="Z330" i="10"/>
  <c r="BI330" i="10"/>
  <c r="D329" i="10"/>
  <c r="Y329" i="10"/>
  <c r="E329" i="10"/>
  <c r="Z329" i="10"/>
  <c r="BI329" i="10"/>
  <c r="D325" i="10"/>
  <c r="Y325" i="10"/>
  <c r="E325" i="10"/>
  <c r="Z325" i="10"/>
  <c r="BI325" i="10"/>
  <c r="D324" i="10"/>
  <c r="Y324" i="10"/>
  <c r="E324" i="10"/>
  <c r="Z324" i="10"/>
  <c r="BI324" i="10"/>
  <c r="D321" i="10"/>
  <c r="Y321" i="10"/>
  <c r="E321" i="10"/>
  <c r="Z321" i="10"/>
  <c r="BI321" i="10"/>
  <c r="D320" i="10"/>
  <c r="Y320" i="10"/>
  <c r="E320" i="10"/>
  <c r="Z320" i="10"/>
  <c r="BI320" i="10"/>
  <c r="D316" i="10"/>
  <c r="Y316" i="10"/>
  <c r="E316" i="10"/>
  <c r="Z316" i="10"/>
  <c r="BI316" i="10"/>
  <c r="D315" i="10"/>
  <c r="Y315" i="10"/>
  <c r="E315" i="10"/>
  <c r="Z315" i="10"/>
  <c r="BI315" i="10"/>
  <c r="D312" i="10"/>
  <c r="Y312" i="10"/>
  <c r="E312" i="10"/>
  <c r="Z312" i="10"/>
  <c r="BI312" i="10"/>
  <c r="D311" i="10"/>
  <c r="Y311" i="10"/>
  <c r="E311" i="10"/>
  <c r="Z311" i="10"/>
  <c r="BI311" i="10"/>
  <c r="D307" i="10"/>
  <c r="Y307" i="10"/>
  <c r="E307" i="10"/>
  <c r="Z307" i="10"/>
  <c r="BI307" i="10"/>
  <c r="D306" i="10"/>
  <c r="Y306" i="10"/>
  <c r="E306" i="10"/>
  <c r="Z306" i="10"/>
  <c r="BI306" i="10"/>
  <c r="D303" i="10"/>
  <c r="Y303" i="10"/>
  <c r="E303" i="10"/>
  <c r="Z303" i="10"/>
  <c r="BI303" i="10"/>
  <c r="D302" i="10"/>
  <c r="Y302" i="10"/>
  <c r="E302" i="10"/>
  <c r="Z302" i="10"/>
  <c r="BI302" i="10"/>
  <c r="D298" i="10"/>
  <c r="Y298" i="10"/>
  <c r="E298" i="10"/>
  <c r="Z298" i="10"/>
  <c r="BI298" i="10"/>
  <c r="D297" i="10"/>
  <c r="Y297" i="10"/>
  <c r="E297" i="10"/>
  <c r="Z297" i="10"/>
  <c r="BI297" i="10"/>
  <c r="D294" i="10"/>
  <c r="Y294" i="10"/>
  <c r="E294" i="10"/>
  <c r="Z294" i="10"/>
  <c r="BI294" i="10"/>
  <c r="D293" i="10"/>
  <c r="Y293" i="10"/>
  <c r="E293" i="10"/>
  <c r="Z293" i="10"/>
  <c r="BI293" i="10"/>
  <c r="D289" i="10"/>
  <c r="Y289" i="10"/>
  <c r="E289" i="10"/>
  <c r="Z289" i="10"/>
  <c r="BI289" i="10"/>
  <c r="D288" i="10"/>
  <c r="Y288" i="10"/>
  <c r="E288" i="10"/>
  <c r="Z288" i="10"/>
  <c r="BI288" i="10"/>
  <c r="D285" i="10"/>
  <c r="Y285" i="10"/>
  <c r="E285" i="10"/>
  <c r="Z285" i="10"/>
  <c r="BI285" i="10"/>
  <c r="D284" i="10"/>
  <c r="Y284" i="10"/>
  <c r="E284" i="10"/>
  <c r="Z284" i="10"/>
  <c r="BI284" i="10"/>
  <c r="D280" i="10"/>
  <c r="Y280" i="10"/>
  <c r="E280" i="10"/>
  <c r="Z280" i="10"/>
  <c r="BI280" i="10"/>
  <c r="D279" i="10"/>
  <c r="Y279" i="10"/>
  <c r="E279" i="10"/>
  <c r="Z279" i="10"/>
  <c r="BI279" i="10"/>
  <c r="D276" i="10"/>
  <c r="Y276" i="10"/>
  <c r="E276" i="10"/>
  <c r="Z276" i="10"/>
  <c r="BI276" i="10"/>
  <c r="D275" i="10"/>
  <c r="Y275" i="10"/>
  <c r="E275" i="10"/>
  <c r="Z275" i="10"/>
  <c r="BI275" i="10"/>
  <c r="D271" i="10"/>
  <c r="Y271" i="10"/>
  <c r="E271" i="10"/>
  <c r="Z271" i="10"/>
  <c r="BI271" i="10"/>
  <c r="D270" i="10"/>
  <c r="Y270" i="10"/>
  <c r="E270" i="10"/>
  <c r="Z270" i="10"/>
  <c r="BI270" i="10"/>
  <c r="D267" i="10"/>
  <c r="Y267" i="10"/>
  <c r="E267" i="10"/>
  <c r="Z267" i="10"/>
  <c r="BI267" i="10"/>
  <c r="D266" i="10"/>
  <c r="Y266" i="10"/>
  <c r="E266" i="10"/>
  <c r="Z266" i="10"/>
  <c r="BI266" i="10"/>
  <c r="D262" i="10"/>
  <c r="Y262" i="10"/>
  <c r="E262" i="10"/>
  <c r="Z262" i="10"/>
  <c r="BI262" i="10"/>
  <c r="D261" i="10"/>
  <c r="Y261" i="10"/>
  <c r="E261" i="10"/>
  <c r="Z261" i="10"/>
  <c r="BI261" i="10"/>
  <c r="D258" i="10"/>
  <c r="Y258" i="10"/>
  <c r="E258" i="10"/>
  <c r="Z258" i="10"/>
  <c r="BI258" i="10"/>
  <c r="D257" i="10"/>
  <c r="Y257" i="10"/>
  <c r="E257" i="10"/>
  <c r="Z257" i="10"/>
  <c r="BI257" i="10"/>
  <c r="D253" i="10"/>
  <c r="Y253" i="10"/>
  <c r="E253" i="10"/>
  <c r="Z253" i="10"/>
  <c r="BI253" i="10"/>
  <c r="D252" i="10"/>
  <c r="Y252" i="10"/>
  <c r="E252" i="10"/>
  <c r="Z252" i="10"/>
  <c r="BI252" i="10"/>
  <c r="D249" i="10"/>
  <c r="Y249" i="10"/>
  <c r="E249" i="10"/>
  <c r="Z249" i="10"/>
  <c r="BI249" i="10"/>
  <c r="D248" i="10"/>
  <c r="Y248" i="10"/>
  <c r="E248" i="10"/>
  <c r="Z248" i="10"/>
  <c r="BI248" i="10"/>
  <c r="D244" i="10"/>
  <c r="Y244" i="10"/>
  <c r="E244" i="10"/>
  <c r="Z244" i="10"/>
  <c r="BI244" i="10"/>
  <c r="D243" i="10"/>
  <c r="Y243" i="10"/>
  <c r="E243" i="10"/>
  <c r="Z243" i="10"/>
  <c r="BI243" i="10"/>
  <c r="D240" i="10"/>
  <c r="Y240" i="10"/>
  <c r="E240" i="10"/>
  <c r="Z240" i="10"/>
  <c r="BI240" i="10"/>
  <c r="D239" i="10"/>
  <c r="Y239" i="10"/>
  <c r="E239" i="10"/>
  <c r="Z239" i="10"/>
  <c r="BI239" i="10"/>
  <c r="D235" i="10"/>
  <c r="Y235" i="10"/>
  <c r="E235" i="10"/>
  <c r="Z235" i="10"/>
  <c r="BI235" i="10"/>
  <c r="D234" i="10"/>
  <c r="Y234" i="10"/>
  <c r="E234" i="10"/>
  <c r="Z234" i="10"/>
  <c r="BI234" i="10"/>
  <c r="D231" i="10"/>
  <c r="Y231" i="10"/>
  <c r="E231" i="10"/>
  <c r="Z231" i="10"/>
  <c r="BI231" i="10"/>
  <c r="D230" i="10"/>
  <c r="Y230" i="10"/>
  <c r="E230" i="10"/>
  <c r="Z230" i="10"/>
  <c r="BI230" i="10"/>
  <c r="D226" i="10"/>
  <c r="Y226" i="10"/>
  <c r="E226" i="10"/>
  <c r="Z226" i="10"/>
  <c r="BI226" i="10"/>
  <c r="D225" i="10"/>
  <c r="Y225" i="10"/>
  <c r="E225" i="10"/>
  <c r="Z225" i="10"/>
  <c r="BI225" i="10"/>
  <c r="D222" i="10"/>
  <c r="Y222" i="10"/>
  <c r="E222" i="10"/>
  <c r="Z222" i="10"/>
  <c r="BI222" i="10"/>
  <c r="D221" i="10"/>
  <c r="Y221" i="10"/>
  <c r="E221" i="10"/>
  <c r="Z221" i="10"/>
  <c r="BI221" i="10"/>
  <c r="D217" i="10"/>
  <c r="Y217" i="10"/>
  <c r="E217" i="10"/>
  <c r="Z217" i="10"/>
  <c r="BI217" i="10"/>
  <c r="D216" i="10"/>
  <c r="Y216" i="10"/>
  <c r="E216" i="10"/>
  <c r="Z216" i="10"/>
  <c r="BI216" i="10"/>
  <c r="D213" i="10"/>
  <c r="Y213" i="10"/>
  <c r="E213" i="10"/>
  <c r="Z213" i="10"/>
  <c r="BI213" i="10"/>
  <c r="D212" i="10"/>
  <c r="Y212" i="10"/>
  <c r="E212" i="10"/>
  <c r="Z212" i="10"/>
  <c r="BI212" i="10"/>
  <c r="D208" i="10"/>
  <c r="Y208" i="10"/>
  <c r="E208" i="10"/>
  <c r="Z208" i="10"/>
  <c r="BI208" i="10"/>
  <c r="D207" i="10"/>
  <c r="Y207" i="10"/>
  <c r="E207" i="10"/>
  <c r="Z207" i="10"/>
  <c r="BI207" i="10"/>
  <c r="D204" i="10"/>
  <c r="Y204" i="10"/>
  <c r="E204" i="10"/>
  <c r="Z204" i="10"/>
  <c r="BI204" i="10"/>
  <c r="D203" i="10"/>
  <c r="Y203" i="10"/>
  <c r="E203" i="10"/>
  <c r="Z203" i="10"/>
  <c r="BI203" i="10"/>
  <c r="D199" i="10"/>
  <c r="Y199" i="10"/>
  <c r="E199" i="10"/>
  <c r="Z199" i="10"/>
  <c r="BI199" i="10"/>
  <c r="D198" i="10"/>
  <c r="Y198" i="10"/>
  <c r="E198" i="10"/>
  <c r="Z198" i="10"/>
  <c r="BI198" i="10"/>
  <c r="D195" i="10"/>
  <c r="Y195" i="10"/>
  <c r="E195" i="10"/>
  <c r="Z195" i="10"/>
  <c r="BI195" i="10"/>
  <c r="D194" i="10"/>
  <c r="Y194" i="10"/>
  <c r="E194" i="10"/>
  <c r="Z194" i="10"/>
  <c r="BI194" i="10"/>
  <c r="D190" i="10"/>
  <c r="Y190" i="10"/>
  <c r="E190" i="10"/>
  <c r="Z190" i="10"/>
  <c r="BI190" i="10"/>
  <c r="D189" i="10"/>
  <c r="Y189" i="10"/>
  <c r="E189" i="10"/>
  <c r="Z189" i="10"/>
  <c r="BI189" i="10"/>
  <c r="D186" i="10"/>
  <c r="Y186" i="10"/>
  <c r="E186" i="10"/>
  <c r="Z186" i="10"/>
  <c r="BI186" i="10"/>
  <c r="D185" i="10"/>
  <c r="Y185" i="10"/>
  <c r="E185" i="10"/>
  <c r="Z185" i="10"/>
  <c r="BI185" i="10"/>
  <c r="D181" i="10"/>
  <c r="Y181" i="10"/>
  <c r="E181" i="10"/>
  <c r="Z181" i="10"/>
  <c r="BI181" i="10"/>
  <c r="D180" i="10"/>
  <c r="Y180" i="10"/>
  <c r="E180" i="10"/>
  <c r="Z180" i="10"/>
  <c r="BI180" i="10"/>
  <c r="D177" i="10"/>
  <c r="Y177" i="10"/>
  <c r="E177" i="10"/>
  <c r="Z177" i="10"/>
  <c r="BI177" i="10"/>
  <c r="D176" i="10"/>
  <c r="Y176" i="10"/>
  <c r="E176" i="10"/>
  <c r="Z176" i="10"/>
  <c r="BI176" i="10"/>
  <c r="D172" i="10"/>
  <c r="Y172" i="10"/>
  <c r="E172" i="10"/>
  <c r="Z172" i="10"/>
  <c r="BI172" i="10"/>
  <c r="D171" i="10"/>
  <c r="Y171" i="10"/>
  <c r="E171" i="10"/>
  <c r="Z171" i="10"/>
  <c r="BI171" i="10"/>
  <c r="D168" i="10"/>
  <c r="Y168" i="10"/>
  <c r="E168" i="10"/>
  <c r="Z168" i="10"/>
  <c r="BI168" i="10"/>
  <c r="D167" i="10"/>
  <c r="Y167" i="10"/>
  <c r="E167" i="10"/>
  <c r="Z167" i="10"/>
  <c r="BI167" i="10"/>
  <c r="D163" i="10"/>
  <c r="Y163" i="10"/>
  <c r="E163" i="10"/>
  <c r="Z163" i="10"/>
  <c r="BI163" i="10"/>
  <c r="D162" i="10"/>
  <c r="Y162" i="10"/>
  <c r="E162" i="10"/>
  <c r="Z162" i="10"/>
  <c r="BI162" i="10"/>
  <c r="D159" i="10"/>
  <c r="Y159" i="10"/>
  <c r="E159" i="10"/>
  <c r="Z159" i="10"/>
  <c r="BI159" i="10"/>
  <c r="D158" i="10"/>
  <c r="Y158" i="10"/>
  <c r="E158" i="10"/>
  <c r="Z158" i="10"/>
  <c r="BI158" i="10"/>
  <c r="D154" i="10"/>
  <c r="Y154" i="10"/>
  <c r="E154" i="10"/>
  <c r="Z154" i="10"/>
  <c r="BI154" i="10"/>
  <c r="D153" i="10"/>
  <c r="Y153" i="10"/>
  <c r="E153" i="10"/>
  <c r="Z153" i="10"/>
  <c r="BI153" i="10"/>
  <c r="BI150" i="10"/>
  <c r="BI149" i="10"/>
  <c r="D148" i="10"/>
  <c r="Y148" i="10"/>
  <c r="E148" i="10"/>
  <c r="Z148" i="10"/>
  <c r="AQ149" i="10"/>
  <c r="AR149" i="10"/>
  <c r="AS149" i="10"/>
  <c r="AT149" i="10"/>
  <c r="AU149" i="10"/>
  <c r="I149" i="10"/>
  <c r="AD149" i="10"/>
  <c r="AV149" i="10"/>
  <c r="J149" i="10"/>
  <c r="AE149" i="10"/>
  <c r="AW149" i="10"/>
  <c r="AQ150" i="10"/>
  <c r="AR150" i="10"/>
  <c r="AS150" i="10"/>
  <c r="AT150" i="10"/>
  <c r="AU150" i="10"/>
  <c r="I150" i="10"/>
  <c r="AD150" i="10"/>
  <c r="AV150" i="10"/>
  <c r="J150" i="10"/>
  <c r="AE150" i="10"/>
  <c r="AW150" i="10"/>
  <c r="F153" i="10"/>
  <c r="AA153" i="10"/>
  <c r="G153" i="10"/>
  <c r="AB153" i="10"/>
  <c r="H153" i="10"/>
  <c r="AC153" i="10"/>
  <c r="AX153" i="10"/>
  <c r="AQ153" i="10"/>
  <c r="AR153" i="10"/>
  <c r="AS153" i="10"/>
  <c r="AT153" i="10"/>
  <c r="AU153" i="10"/>
  <c r="I153" i="10"/>
  <c r="AD153" i="10"/>
  <c r="AV153" i="10"/>
  <c r="J153" i="10"/>
  <c r="AE153" i="10"/>
  <c r="AW153" i="10"/>
  <c r="F154" i="10"/>
  <c r="AA154" i="10"/>
  <c r="G154" i="10"/>
  <c r="AB154" i="10"/>
  <c r="H154" i="10"/>
  <c r="AC154" i="10"/>
  <c r="AX154" i="10"/>
  <c r="AQ154" i="10"/>
  <c r="AR154" i="10"/>
  <c r="AS154" i="10"/>
  <c r="AT154" i="10"/>
  <c r="AU154" i="10"/>
  <c r="I154" i="10"/>
  <c r="AD154" i="10"/>
  <c r="AV154" i="10"/>
  <c r="J154" i="10"/>
  <c r="AE154" i="10"/>
  <c r="AW154" i="10"/>
  <c r="F158" i="10"/>
  <c r="AA158" i="10"/>
  <c r="G158" i="10"/>
  <c r="AB158" i="10"/>
  <c r="H158" i="10"/>
  <c r="AC158" i="10"/>
  <c r="AX158" i="10"/>
  <c r="AQ158" i="10"/>
  <c r="AR158" i="10"/>
  <c r="AS158" i="10"/>
  <c r="AT158" i="10"/>
  <c r="AU158" i="10"/>
  <c r="I158" i="10"/>
  <c r="AD158" i="10"/>
  <c r="AV158" i="10"/>
  <c r="J158" i="10"/>
  <c r="AE158" i="10"/>
  <c r="AW158" i="10"/>
  <c r="F159" i="10"/>
  <c r="AA159" i="10"/>
  <c r="G159" i="10"/>
  <c r="AB159" i="10"/>
  <c r="H159" i="10"/>
  <c r="AC159" i="10"/>
  <c r="AX159" i="10"/>
  <c r="AQ159" i="10"/>
  <c r="AR159" i="10"/>
  <c r="AS159" i="10"/>
  <c r="AT159" i="10"/>
  <c r="AU159" i="10"/>
  <c r="I159" i="10"/>
  <c r="AD159" i="10"/>
  <c r="AV159" i="10"/>
  <c r="J159" i="10"/>
  <c r="AE159" i="10"/>
  <c r="AW159" i="10"/>
  <c r="F162" i="10"/>
  <c r="AA162" i="10"/>
  <c r="G162" i="10"/>
  <c r="AB162" i="10"/>
  <c r="H162" i="10"/>
  <c r="AC162" i="10"/>
  <c r="AX162" i="10"/>
  <c r="AQ162" i="10"/>
  <c r="AR162" i="10"/>
  <c r="AS162" i="10"/>
  <c r="AT162" i="10"/>
  <c r="AU162" i="10"/>
  <c r="I162" i="10"/>
  <c r="AD162" i="10"/>
  <c r="AV162" i="10"/>
  <c r="J162" i="10"/>
  <c r="AE162" i="10"/>
  <c r="AW162" i="10"/>
  <c r="F163" i="10"/>
  <c r="AA163" i="10"/>
  <c r="G163" i="10"/>
  <c r="AB163" i="10"/>
  <c r="H163" i="10"/>
  <c r="AC163" i="10"/>
  <c r="AX163" i="10"/>
  <c r="AQ163" i="10"/>
  <c r="AR163" i="10"/>
  <c r="AS163" i="10"/>
  <c r="AT163" i="10"/>
  <c r="AU163" i="10"/>
  <c r="I163" i="10"/>
  <c r="AD163" i="10"/>
  <c r="AV163" i="10"/>
  <c r="J163" i="10"/>
  <c r="AE163" i="10"/>
  <c r="AW163" i="10"/>
  <c r="F167" i="10"/>
  <c r="AA167" i="10"/>
  <c r="G167" i="10"/>
  <c r="AB167" i="10"/>
  <c r="H167" i="10"/>
  <c r="AC167" i="10"/>
  <c r="AX167" i="10"/>
  <c r="AQ167" i="10"/>
  <c r="AR167" i="10"/>
  <c r="AS167" i="10"/>
  <c r="AT167" i="10"/>
  <c r="AU167" i="10"/>
  <c r="I167" i="10"/>
  <c r="AD167" i="10"/>
  <c r="AV167" i="10"/>
  <c r="J167" i="10"/>
  <c r="AE167" i="10"/>
  <c r="AW167" i="10"/>
  <c r="F168" i="10"/>
  <c r="AA168" i="10"/>
  <c r="G168" i="10"/>
  <c r="AB168" i="10"/>
  <c r="H168" i="10"/>
  <c r="AC168" i="10"/>
  <c r="AX168" i="10"/>
  <c r="AQ168" i="10"/>
  <c r="AR168" i="10"/>
  <c r="AS168" i="10"/>
  <c r="AT168" i="10"/>
  <c r="AU168" i="10"/>
  <c r="I168" i="10"/>
  <c r="AD168" i="10"/>
  <c r="AV168" i="10"/>
  <c r="J168" i="10"/>
  <c r="AE168" i="10"/>
  <c r="AW168" i="10"/>
  <c r="F171" i="10"/>
  <c r="AA171" i="10"/>
  <c r="G171" i="10"/>
  <c r="AB171" i="10"/>
  <c r="H171" i="10"/>
  <c r="AC171" i="10"/>
  <c r="AX171" i="10"/>
  <c r="AQ171" i="10"/>
  <c r="AR171" i="10"/>
  <c r="AS171" i="10"/>
  <c r="AT171" i="10"/>
  <c r="AU171" i="10"/>
  <c r="I171" i="10"/>
  <c r="AD171" i="10"/>
  <c r="AV171" i="10"/>
  <c r="J171" i="10"/>
  <c r="AE171" i="10"/>
  <c r="AW171" i="10"/>
  <c r="F172" i="10"/>
  <c r="AA172" i="10"/>
  <c r="G172" i="10"/>
  <c r="AB172" i="10"/>
  <c r="H172" i="10"/>
  <c r="AC172" i="10"/>
  <c r="AX172" i="10"/>
  <c r="AQ172" i="10"/>
  <c r="AR172" i="10"/>
  <c r="AS172" i="10"/>
  <c r="AT172" i="10"/>
  <c r="AU172" i="10"/>
  <c r="I172" i="10"/>
  <c r="AD172" i="10"/>
  <c r="AV172" i="10"/>
  <c r="J172" i="10"/>
  <c r="AE172" i="10"/>
  <c r="AW172" i="10"/>
  <c r="F176" i="10"/>
  <c r="AA176" i="10"/>
  <c r="G176" i="10"/>
  <c r="AB176" i="10"/>
  <c r="H176" i="10"/>
  <c r="AC176" i="10"/>
  <c r="AX176" i="10"/>
  <c r="AQ176" i="10"/>
  <c r="AR176" i="10"/>
  <c r="AS176" i="10"/>
  <c r="AT176" i="10"/>
  <c r="AU176" i="10"/>
  <c r="I176" i="10"/>
  <c r="AD176" i="10"/>
  <c r="AV176" i="10"/>
  <c r="J176" i="10"/>
  <c r="AE176" i="10"/>
  <c r="AW176" i="10"/>
  <c r="F177" i="10"/>
  <c r="AA177" i="10"/>
  <c r="G177" i="10"/>
  <c r="AB177" i="10"/>
  <c r="H177" i="10"/>
  <c r="AC177" i="10"/>
  <c r="AX177" i="10"/>
  <c r="AQ177" i="10"/>
  <c r="AR177" i="10"/>
  <c r="AS177" i="10"/>
  <c r="AT177" i="10"/>
  <c r="AU177" i="10"/>
  <c r="I177" i="10"/>
  <c r="AD177" i="10"/>
  <c r="AV177" i="10"/>
  <c r="J177" i="10"/>
  <c r="AE177" i="10"/>
  <c r="AW177" i="10"/>
  <c r="F180" i="10"/>
  <c r="AA180" i="10"/>
  <c r="G180" i="10"/>
  <c r="AB180" i="10"/>
  <c r="H180" i="10"/>
  <c r="AC180" i="10"/>
  <c r="AX180" i="10"/>
  <c r="AQ180" i="10"/>
  <c r="AR180" i="10"/>
  <c r="AS180" i="10"/>
  <c r="AT180" i="10"/>
  <c r="AU180" i="10"/>
  <c r="I180" i="10"/>
  <c r="AD180" i="10"/>
  <c r="AV180" i="10"/>
  <c r="J180" i="10"/>
  <c r="AE180" i="10"/>
  <c r="AW180" i="10"/>
  <c r="F181" i="10"/>
  <c r="AA181" i="10"/>
  <c r="G181" i="10"/>
  <c r="AB181" i="10"/>
  <c r="H181" i="10"/>
  <c r="AC181" i="10"/>
  <c r="AX181" i="10"/>
  <c r="AQ181" i="10"/>
  <c r="AR181" i="10"/>
  <c r="AS181" i="10"/>
  <c r="AT181" i="10"/>
  <c r="AU181" i="10"/>
  <c r="I181" i="10"/>
  <c r="AD181" i="10"/>
  <c r="AV181" i="10"/>
  <c r="J181" i="10"/>
  <c r="AE181" i="10"/>
  <c r="AW181" i="10"/>
  <c r="F185" i="10"/>
  <c r="AA185" i="10"/>
  <c r="G185" i="10"/>
  <c r="AB185" i="10"/>
  <c r="H185" i="10"/>
  <c r="AC185" i="10"/>
  <c r="AX185" i="10"/>
  <c r="AQ185" i="10"/>
  <c r="AR185" i="10"/>
  <c r="AS185" i="10"/>
  <c r="AT185" i="10"/>
  <c r="AU185" i="10"/>
  <c r="I185" i="10"/>
  <c r="AD185" i="10"/>
  <c r="AV185" i="10"/>
  <c r="J185" i="10"/>
  <c r="AE185" i="10"/>
  <c r="AW185" i="10"/>
  <c r="F186" i="10"/>
  <c r="AA186" i="10"/>
  <c r="G186" i="10"/>
  <c r="AB186" i="10"/>
  <c r="H186" i="10"/>
  <c r="AC186" i="10"/>
  <c r="AX186" i="10"/>
  <c r="AQ186" i="10"/>
  <c r="AR186" i="10"/>
  <c r="AS186" i="10"/>
  <c r="AT186" i="10"/>
  <c r="AU186" i="10"/>
  <c r="I186" i="10"/>
  <c r="AD186" i="10"/>
  <c r="AV186" i="10"/>
  <c r="J186" i="10"/>
  <c r="AE186" i="10"/>
  <c r="AW186" i="10"/>
  <c r="F189" i="10"/>
  <c r="AA189" i="10"/>
  <c r="G189" i="10"/>
  <c r="AB189" i="10"/>
  <c r="H189" i="10"/>
  <c r="AC189" i="10"/>
  <c r="AX189" i="10"/>
  <c r="AQ189" i="10"/>
  <c r="AR189" i="10"/>
  <c r="AS189" i="10"/>
  <c r="AT189" i="10"/>
  <c r="AU189" i="10"/>
  <c r="I189" i="10"/>
  <c r="AD189" i="10"/>
  <c r="AV189" i="10"/>
  <c r="J189" i="10"/>
  <c r="AE189" i="10"/>
  <c r="AW189" i="10"/>
  <c r="F190" i="10"/>
  <c r="AA190" i="10"/>
  <c r="G190" i="10"/>
  <c r="AB190" i="10"/>
  <c r="H190" i="10"/>
  <c r="AC190" i="10"/>
  <c r="AX190" i="10"/>
  <c r="AQ190" i="10"/>
  <c r="AR190" i="10"/>
  <c r="AS190" i="10"/>
  <c r="AT190" i="10"/>
  <c r="AU190" i="10"/>
  <c r="I190" i="10"/>
  <c r="AD190" i="10"/>
  <c r="AV190" i="10"/>
  <c r="J190" i="10"/>
  <c r="AE190" i="10"/>
  <c r="AW190" i="10"/>
  <c r="F194" i="10"/>
  <c r="AA194" i="10"/>
  <c r="G194" i="10"/>
  <c r="AB194" i="10"/>
  <c r="H194" i="10"/>
  <c r="AC194" i="10"/>
  <c r="AX194" i="10"/>
  <c r="AQ194" i="10"/>
  <c r="AR194" i="10"/>
  <c r="AS194" i="10"/>
  <c r="AT194" i="10"/>
  <c r="AU194" i="10"/>
  <c r="I194" i="10"/>
  <c r="AD194" i="10"/>
  <c r="AV194" i="10"/>
  <c r="J194" i="10"/>
  <c r="AE194" i="10"/>
  <c r="AW194" i="10"/>
  <c r="F195" i="10"/>
  <c r="AA195" i="10"/>
  <c r="G195" i="10"/>
  <c r="AB195" i="10"/>
  <c r="H195" i="10"/>
  <c r="AC195" i="10"/>
  <c r="AX195" i="10"/>
  <c r="AQ195" i="10"/>
  <c r="AR195" i="10"/>
  <c r="AS195" i="10"/>
  <c r="AT195" i="10"/>
  <c r="AU195" i="10"/>
  <c r="I195" i="10"/>
  <c r="AD195" i="10"/>
  <c r="AV195" i="10"/>
  <c r="J195" i="10"/>
  <c r="AE195" i="10"/>
  <c r="AW195" i="10"/>
  <c r="F198" i="10"/>
  <c r="AA198" i="10"/>
  <c r="G198" i="10"/>
  <c r="AB198" i="10"/>
  <c r="H198" i="10"/>
  <c r="AC198" i="10"/>
  <c r="AX198" i="10"/>
  <c r="AQ198" i="10"/>
  <c r="AR198" i="10"/>
  <c r="AS198" i="10"/>
  <c r="AT198" i="10"/>
  <c r="AU198" i="10"/>
  <c r="I198" i="10"/>
  <c r="AD198" i="10"/>
  <c r="AV198" i="10"/>
  <c r="J198" i="10"/>
  <c r="AE198" i="10"/>
  <c r="AW198" i="10"/>
  <c r="F199" i="10"/>
  <c r="AA199" i="10"/>
  <c r="G199" i="10"/>
  <c r="AB199" i="10"/>
  <c r="H199" i="10"/>
  <c r="AC199" i="10"/>
  <c r="AX199" i="10"/>
  <c r="AQ199" i="10"/>
  <c r="AR199" i="10"/>
  <c r="AS199" i="10"/>
  <c r="AT199" i="10"/>
  <c r="AU199" i="10"/>
  <c r="I199" i="10"/>
  <c r="AD199" i="10"/>
  <c r="AV199" i="10"/>
  <c r="J199" i="10"/>
  <c r="AE199" i="10"/>
  <c r="AW199" i="10"/>
  <c r="F203" i="10"/>
  <c r="AA203" i="10"/>
  <c r="G203" i="10"/>
  <c r="AB203" i="10"/>
  <c r="H203" i="10"/>
  <c r="AC203" i="10"/>
  <c r="AX203" i="10"/>
  <c r="AQ203" i="10"/>
  <c r="AR203" i="10"/>
  <c r="AS203" i="10"/>
  <c r="AT203" i="10"/>
  <c r="AU203" i="10"/>
  <c r="I203" i="10"/>
  <c r="AD203" i="10"/>
  <c r="AV203" i="10"/>
  <c r="J203" i="10"/>
  <c r="AE203" i="10"/>
  <c r="AW203" i="10"/>
  <c r="F204" i="10"/>
  <c r="AA204" i="10"/>
  <c r="G204" i="10"/>
  <c r="AB204" i="10"/>
  <c r="H204" i="10"/>
  <c r="AC204" i="10"/>
  <c r="AX204" i="10"/>
  <c r="AQ204" i="10"/>
  <c r="AR204" i="10"/>
  <c r="AS204" i="10"/>
  <c r="AT204" i="10"/>
  <c r="AU204" i="10"/>
  <c r="I204" i="10"/>
  <c r="AD204" i="10"/>
  <c r="AV204" i="10"/>
  <c r="J204" i="10"/>
  <c r="AE204" i="10"/>
  <c r="AW204" i="10"/>
  <c r="F207" i="10"/>
  <c r="AA207" i="10"/>
  <c r="G207" i="10"/>
  <c r="AB207" i="10"/>
  <c r="H207" i="10"/>
  <c r="AC207" i="10"/>
  <c r="AX207" i="10"/>
  <c r="AQ207" i="10"/>
  <c r="AR207" i="10"/>
  <c r="AS207" i="10"/>
  <c r="AT207" i="10"/>
  <c r="AU207" i="10"/>
  <c r="I207" i="10"/>
  <c r="AD207" i="10"/>
  <c r="AV207" i="10"/>
  <c r="J207" i="10"/>
  <c r="AE207" i="10"/>
  <c r="AW207" i="10"/>
  <c r="F208" i="10"/>
  <c r="AA208" i="10"/>
  <c r="G208" i="10"/>
  <c r="AB208" i="10"/>
  <c r="H208" i="10"/>
  <c r="AC208" i="10"/>
  <c r="AX208" i="10"/>
  <c r="AQ208" i="10"/>
  <c r="AR208" i="10"/>
  <c r="AS208" i="10"/>
  <c r="AT208" i="10"/>
  <c r="AU208" i="10"/>
  <c r="I208" i="10"/>
  <c r="AD208" i="10"/>
  <c r="AV208" i="10"/>
  <c r="J208" i="10"/>
  <c r="AE208" i="10"/>
  <c r="AW208" i="10"/>
  <c r="F212" i="10"/>
  <c r="AA212" i="10"/>
  <c r="G212" i="10"/>
  <c r="AB212" i="10"/>
  <c r="H212" i="10"/>
  <c r="AC212" i="10"/>
  <c r="AX212" i="10"/>
  <c r="AQ212" i="10"/>
  <c r="AR212" i="10"/>
  <c r="AS212" i="10"/>
  <c r="AT212" i="10"/>
  <c r="AU212" i="10"/>
  <c r="I212" i="10"/>
  <c r="AD212" i="10"/>
  <c r="AV212" i="10"/>
  <c r="J212" i="10"/>
  <c r="AE212" i="10"/>
  <c r="AW212" i="10"/>
  <c r="F213" i="10"/>
  <c r="AA213" i="10"/>
  <c r="G213" i="10"/>
  <c r="AB213" i="10"/>
  <c r="H213" i="10"/>
  <c r="AC213" i="10"/>
  <c r="AX213" i="10"/>
  <c r="AQ213" i="10"/>
  <c r="AR213" i="10"/>
  <c r="AS213" i="10"/>
  <c r="AT213" i="10"/>
  <c r="AU213" i="10"/>
  <c r="I213" i="10"/>
  <c r="AD213" i="10"/>
  <c r="AV213" i="10"/>
  <c r="J213" i="10"/>
  <c r="AE213" i="10"/>
  <c r="AW213" i="10"/>
  <c r="F216" i="10"/>
  <c r="AA216" i="10"/>
  <c r="G216" i="10"/>
  <c r="AB216" i="10"/>
  <c r="H216" i="10"/>
  <c r="AC216" i="10"/>
  <c r="AX216" i="10"/>
  <c r="AQ216" i="10"/>
  <c r="AR216" i="10"/>
  <c r="AS216" i="10"/>
  <c r="AT216" i="10"/>
  <c r="AU216" i="10"/>
  <c r="I216" i="10"/>
  <c r="AD216" i="10"/>
  <c r="AV216" i="10"/>
  <c r="J216" i="10"/>
  <c r="AE216" i="10"/>
  <c r="AW216" i="10"/>
  <c r="F217" i="10"/>
  <c r="AA217" i="10"/>
  <c r="G217" i="10"/>
  <c r="AB217" i="10"/>
  <c r="H217" i="10"/>
  <c r="AC217" i="10"/>
  <c r="AX217" i="10"/>
  <c r="AQ217" i="10"/>
  <c r="AR217" i="10"/>
  <c r="AS217" i="10"/>
  <c r="AT217" i="10"/>
  <c r="AU217" i="10"/>
  <c r="I217" i="10"/>
  <c r="AD217" i="10"/>
  <c r="AV217" i="10"/>
  <c r="J217" i="10"/>
  <c r="AE217" i="10"/>
  <c r="AW217" i="10"/>
  <c r="F221" i="10"/>
  <c r="AA221" i="10"/>
  <c r="G221" i="10"/>
  <c r="AB221" i="10"/>
  <c r="H221" i="10"/>
  <c r="AC221" i="10"/>
  <c r="AX221" i="10"/>
  <c r="AQ221" i="10"/>
  <c r="AR221" i="10"/>
  <c r="AS221" i="10"/>
  <c r="AT221" i="10"/>
  <c r="AU221" i="10"/>
  <c r="I221" i="10"/>
  <c r="AD221" i="10"/>
  <c r="AV221" i="10"/>
  <c r="J221" i="10"/>
  <c r="AE221" i="10"/>
  <c r="AW221" i="10"/>
  <c r="F222" i="10"/>
  <c r="AA222" i="10"/>
  <c r="G222" i="10"/>
  <c r="AB222" i="10"/>
  <c r="H222" i="10"/>
  <c r="AC222" i="10"/>
  <c r="AX222" i="10"/>
  <c r="AQ222" i="10"/>
  <c r="AR222" i="10"/>
  <c r="AS222" i="10"/>
  <c r="AT222" i="10"/>
  <c r="AU222" i="10"/>
  <c r="I222" i="10"/>
  <c r="AD222" i="10"/>
  <c r="AV222" i="10"/>
  <c r="J222" i="10"/>
  <c r="AE222" i="10"/>
  <c r="AW222" i="10"/>
  <c r="F225" i="10"/>
  <c r="AA225" i="10"/>
  <c r="G225" i="10"/>
  <c r="AB225" i="10"/>
  <c r="H225" i="10"/>
  <c r="AC225" i="10"/>
  <c r="AX225" i="10"/>
  <c r="AQ225" i="10"/>
  <c r="AR225" i="10"/>
  <c r="AS225" i="10"/>
  <c r="AT225" i="10"/>
  <c r="AU225" i="10"/>
  <c r="I225" i="10"/>
  <c r="AD225" i="10"/>
  <c r="AV225" i="10"/>
  <c r="J225" i="10"/>
  <c r="AE225" i="10"/>
  <c r="AW225" i="10"/>
  <c r="F226" i="10"/>
  <c r="AA226" i="10"/>
  <c r="G226" i="10"/>
  <c r="AB226" i="10"/>
  <c r="H226" i="10"/>
  <c r="AC226" i="10"/>
  <c r="AX226" i="10"/>
  <c r="AQ226" i="10"/>
  <c r="AR226" i="10"/>
  <c r="AS226" i="10"/>
  <c r="AT226" i="10"/>
  <c r="AU226" i="10"/>
  <c r="I226" i="10"/>
  <c r="AD226" i="10"/>
  <c r="AV226" i="10"/>
  <c r="J226" i="10"/>
  <c r="AE226" i="10"/>
  <c r="AW226" i="10"/>
  <c r="F230" i="10"/>
  <c r="AA230" i="10"/>
  <c r="G230" i="10"/>
  <c r="AB230" i="10"/>
  <c r="H230" i="10"/>
  <c r="AC230" i="10"/>
  <c r="AX230" i="10"/>
  <c r="AQ230" i="10"/>
  <c r="AR230" i="10"/>
  <c r="AS230" i="10"/>
  <c r="AT230" i="10"/>
  <c r="AU230" i="10"/>
  <c r="I230" i="10"/>
  <c r="AD230" i="10"/>
  <c r="AV230" i="10"/>
  <c r="J230" i="10"/>
  <c r="AE230" i="10"/>
  <c r="AW230" i="10"/>
  <c r="F231" i="10"/>
  <c r="AA231" i="10"/>
  <c r="G231" i="10"/>
  <c r="AB231" i="10"/>
  <c r="H231" i="10"/>
  <c r="AC231" i="10"/>
  <c r="AX231" i="10"/>
  <c r="AQ231" i="10"/>
  <c r="AR231" i="10"/>
  <c r="AS231" i="10"/>
  <c r="AT231" i="10"/>
  <c r="AU231" i="10"/>
  <c r="I231" i="10"/>
  <c r="AD231" i="10"/>
  <c r="AV231" i="10"/>
  <c r="J231" i="10"/>
  <c r="AE231" i="10"/>
  <c r="AW231" i="10"/>
  <c r="F234" i="10"/>
  <c r="AA234" i="10"/>
  <c r="G234" i="10"/>
  <c r="AB234" i="10"/>
  <c r="H234" i="10"/>
  <c r="AC234" i="10"/>
  <c r="AX234" i="10"/>
  <c r="AQ234" i="10"/>
  <c r="AR234" i="10"/>
  <c r="AS234" i="10"/>
  <c r="AT234" i="10"/>
  <c r="AU234" i="10"/>
  <c r="I234" i="10"/>
  <c r="AD234" i="10"/>
  <c r="AV234" i="10"/>
  <c r="J234" i="10"/>
  <c r="AE234" i="10"/>
  <c r="AW234" i="10"/>
  <c r="F235" i="10"/>
  <c r="AA235" i="10"/>
  <c r="G235" i="10"/>
  <c r="AB235" i="10"/>
  <c r="H235" i="10"/>
  <c r="AC235" i="10"/>
  <c r="AX235" i="10"/>
  <c r="AQ235" i="10"/>
  <c r="AR235" i="10"/>
  <c r="AS235" i="10"/>
  <c r="AT235" i="10"/>
  <c r="AU235" i="10"/>
  <c r="I235" i="10"/>
  <c r="AD235" i="10"/>
  <c r="AV235" i="10"/>
  <c r="J235" i="10"/>
  <c r="AE235" i="10"/>
  <c r="AW235" i="10"/>
  <c r="F239" i="10"/>
  <c r="AA239" i="10"/>
  <c r="G239" i="10"/>
  <c r="AB239" i="10"/>
  <c r="H239" i="10"/>
  <c r="AC239" i="10"/>
  <c r="AX239" i="10"/>
  <c r="AQ239" i="10"/>
  <c r="AR239" i="10"/>
  <c r="AS239" i="10"/>
  <c r="AT239" i="10"/>
  <c r="AU239" i="10"/>
  <c r="I239" i="10"/>
  <c r="AD239" i="10"/>
  <c r="AV239" i="10"/>
  <c r="J239" i="10"/>
  <c r="AE239" i="10"/>
  <c r="AW239" i="10"/>
  <c r="F240" i="10"/>
  <c r="AA240" i="10"/>
  <c r="G240" i="10"/>
  <c r="AB240" i="10"/>
  <c r="H240" i="10"/>
  <c r="AC240" i="10"/>
  <c r="AX240" i="10"/>
  <c r="AQ240" i="10"/>
  <c r="AR240" i="10"/>
  <c r="AS240" i="10"/>
  <c r="AT240" i="10"/>
  <c r="AU240" i="10"/>
  <c r="I240" i="10"/>
  <c r="AD240" i="10"/>
  <c r="AV240" i="10"/>
  <c r="J240" i="10"/>
  <c r="AE240" i="10"/>
  <c r="AW240" i="10"/>
  <c r="F243" i="10"/>
  <c r="AA243" i="10"/>
  <c r="G243" i="10"/>
  <c r="AB243" i="10"/>
  <c r="H243" i="10"/>
  <c r="AC243" i="10"/>
  <c r="AX243" i="10"/>
  <c r="AQ243" i="10"/>
  <c r="AR243" i="10"/>
  <c r="AS243" i="10"/>
  <c r="AT243" i="10"/>
  <c r="AU243" i="10"/>
  <c r="I243" i="10"/>
  <c r="AD243" i="10"/>
  <c r="AV243" i="10"/>
  <c r="J243" i="10"/>
  <c r="AE243" i="10"/>
  <c r="AW243" i="10"/>
  <c r="F244" i="10"/>
  <c r="AA244" i="10"/>
  <c r="G244" i="10"/>
  <c r="AB244" i="10"/>
  <c r="H244" i="10"/>
  <c r="AC244" i="10"/>
  <c r="AX244" i="10"/>
  <c r="AQ244" i="10"/>
  <c r="AR244" i="10"/>
  <c r="AS244" i="10"/>
  <c r="AT244" i="10"/>
  <c r="AU244" i="10"/>
  <c r="I244" i="10"/>
  <c r="AD244" i="10"/>
  <c r="AV244" i="10"/>
  <c r="J244" i="10"/>
  <c r="AE244" i="10"/>
  <c r="AW244" i="10"/>
  <c r="F248" i="10"/>
  <c r="AA248" i="10"/>
  <c r="G248" i="10"/>
  <c r="AB248" i="10"/>
  <c r="H248" i="10"/>
  <c r="AC248" i="10"/>
  <c r="AX248" i="10"/>
  <c r="AQ248" i="10"/>
  <c r="AR248" i="10"/>
  <c r="AS248" i="10"/>
  <c r="AT248" i="10"/>
  <c r="AU248" i="10"/>
  <c r="I248" i="10"/>
  <c r="AD248" i="10"/>
  <c r="AV248" i="10"/>
  <c r="J248" i="10"/>
  <c r="AE248" i="10"/>
  <c r="AW248" i="10"/>
  <c r="F249" i="10"/>
  <c r="AA249" i="10"/>
  <c r="G249" i="10"/>
  <c r="AB249" i="10"/>
  <c r="H249" i="10"/>
  <c r="AC249" i="10"/>
  <c r="AX249" i="10"/>
  <c r="AQ249" i="10"/>
  <c r="AR249" i="10"/>
  <c r="AS249" i="10"/>
  <c r="AT249" i="10"/>
  <c r="AU249" i="10"/>
  <c r="I249" i="10"/>
  <c r="AD249" i="10"/>
  <c r="AV249" i="10"/>
  <c r="J249" i="10"/>
  <c r="AE249" i="10"/>
  <c r="AW249" i="10"/>
  <c r="F252" i="10"/>
  <c r="AA252" i="10"/>
  <c r="G252" i="10"/>
  <c r="AB252" i="10"/>
  <c r="H252" i="10"/>
  <c r="AC252" i="10"/>
  <c r="AX252" i="10"/>
  <c r="AQ252" i="10"/>
  <c r="AR252" i="10"/>
  <c r="AS252" i="10"/>
  <c r="AT252" i="10"/>
  <c r="AU252" i="10"/>
  <c r="I252" i="10"/>
  <c r="AD252" i="10"/>
  <c r="AV252" i="10"/>
  <c r="J252" i="10"/>
  <c r="AE252" i="10"/>
  <c r="AW252" i="10"/>
  <c r="F253" i="10"/>
  <c r="AA253" i="10"/>
  <c r="G253" i="10"/>
  <c r="AB253" i="10"/>
  <c r="H253" i="10"/>
  <c r="AC253" i="10"/>
  <c r="AX253" i="10"/>
  <c r="AQ253" i="10"/>
  <c r="AR253" i="10"/>
  <c r="AS253" i="10"/>
  <c r="AT253" i="10"/>
  <c r="AU253" i="10"/>
  <c r="I253" i="10"/>
  <c r="AD253" i="10"/>
  <c r="AV253" i="10"/>
  <c r="J253" i="10"/>
  <c r="AE253" i="10"/>
  <c r="AW253" i="10"/>
  <c r="F257" i="10"/>
  <c r="AA257" i="10"/>
  <c r="G257" i="10"/>
  <c r="AB257" i="10"/>
  <c r="H257" i="10"/>
  <c r="AC257" i="10"/>
  <c r="AX257" i="10"/>
  <c r="AQ257" i="10"/>
  <c r="AR257" i="10"/>
  <c r="AS257" i="10"/>
  <c r="AT257" i="10"/>
  <c r="AU257" i="10"/>
  <c r="I257" i="10"/>
  <c r="AD257" i="10"/>
  <c r="AV257" i="10"/>
  <c r="J257" i="10"/>
  <c r="AE257" i="10"/>
  <c r="AW257" i="10"/>
  <c r="F258" i="10"/>
  <c r="AA258" i="10"/>
  <c r="G258" i="10"/>
  <c r="AB258" i="10"/>
  <c r="H258" i="10"/>
  <c r="AC258" i="10"/>
  <c r="AX258" i="10"/>
  <c r="AQ258" i="10"/>
  <c r="AR258" i="10"/>
  <c r="AS258" i="10"/>
  <c r="AT258" i="10"/>
  <c r="AU258" i="10"/>
  <c r="I258" i="10"/>
  <c r="AD258" i="10"/>
  <c r="AV258" i="10"/>
  <c r="J258" i="10"/>
  <c r="AE258" i="10"/>
  <c r="AW258" i="10"/>
  <c r="F261" i="10"/>
  <c r="AA261" i="10"/>
  <c r="G261" i="10"/>
  <c r="AB261" i="10"/>
  <c r="H261" i="10"/>
  <c r="AC261" i="10"/>
  <c r="AX261" i="10"/>
  <c r="AQ261" i="10"/>
  <c r="AR261" i="10"/>
  <c r="AS261" i="10"/>
  <c r="AT261" i="10"/>
  <c r="AU261" i="10"/>
  <c r="I261" i="10"/>
  <c r="AD261" i="10"/>
  <c r="AV261" i="10"/>
  <c r="J261" i="10"/>
  <c r="AE261" i="10"/>
  <c r="AW261" i="10"/>
  <c r="F262" i="10"/>
  <c r="AA262" i="10"/>
  <c r="G262" i="10"/>
  <c r="AB262" i="10"/>
  <c r="H262" i="10"/>
  <c r="AC262" i="10"/>
  <c r="AX262" i="10"/>
  <c r="AQ262" i="10"/>
  <c r="AR262" i="10"/>
  <c r="AS262" i="10"/>
  <c r="AT262" i="10"/>
  <c r="AU262" i="10"/>
  <c r="I262" i="10"/>
  <c r="AD262" i="10"/>
  <c r="AV262" i="10"/>
  <c r="J262" i="10"/>
  <c r="AE262" i="10"/>
  <c r="AW262" i="10"/>
  <c r="F266" i="10"/>
  <c r="AA266" i="10"/>
  <c r="G266" i="10"/>
  <c r="AB266" i="10"/>
  <c r="H266" i="10"/>
  <c r="AC266" i="10"/>
  <c r="AX266" i="10"/>
  <c r="AQ266" i="10"/>
  <c r="AR266" i="10"/>
  <c r="AS266" i="10"/>
  <c r="AT266" i="10"/>
  <c r="AU266" i="10"/>
  <c r="I266" i="10"/>
  <c r="AD266" i="10"/>
  <c r="AV266" i="10"/>
  <c r="J266" i="10"/>
  <c r="AE266" i="10"/>
  <c r="AW266" i="10"/>
  <c r="F267" i="10"/>
  <c r="AA267" i="10"/>
  <c r="G267" i="10"/>
  <c r="AB267" i="10"/>
  <c r="H267" i="10"/>
  <c r="AC267" i="10"/>
  <c r="AX267" i="10"/>
  <c r="AQ267" i="10"/>
  <c r="AR267" i="10"/>
  <c r="AS267" i="10"/>
  <c r="AT267" i="10"/>
  <c r="AU267" i="10"/>
  <c r="I267" i="10"/>
  <c r="AD267" i="10"/>
  <c r="AV267" i="10"/>
  <c r="J267" i="10"/>
  <c r="AE267" i="10"/>
  <c r="AW267" i="10"/>
  <c r="F270" i="10"/>
  <c r="AA270" i="10"/>
  <c r="G270" i="10"/>
  <c r="AB270" i="10"/>
  <c r="H270" i="10"/>
  <c r="AC270" i="10"/>
  <c r="AX270" i="10"/>
  <c r="AQ270" i="10"/>
  <c r="AR270" i="10"/>
  <c r="AS270" i="10"/>
  <c r="AT270" i="10"/>
  <c r="AU270" i="10"/>
  <c r="I270" i="10"/>
  <c r="AD270" i="10"/>
  <c r="AV270" i="10"/>
  <c r="J270" i="10"/>
  <c r="AE270" i="10"/>
  <c r="AW270" i="10"/>
  <c r="F271" i="10"/>
  <c r="AA271" i="10"/>
  <c r="G271" i="10"/>
  <c r="AB271" i="10"/>
  <c r="H271" i="10"/>
  <c r="AC271" i="10"/>
  <c r="AX271" i="10"/>
  <c r="AQ271" i="10"/>
  <c r="AR271" i="10"/>
  <c r="AS271" i="10"/>
  <c r="AT271" i="10"/>
  <c r="AU271" i="10"/>
  <c r="I271" i="10"/>
  <c r="AD271" i="10"/>
  <c r="AV271" i="10"/>
  <c r="J271" i="10"/>
  <c r="AE271" i="10"/>
  <c r="AW271" i="10"/>
  <c r="F275" i="10"/>
  <c r="AA275" i="10"/>
  <c r="G275" i="10"/>
  <c r="AB275" i="10"/>
  <c r="H275" i="10"/>
  <c r="AC275" i="10"/>
  <c r="AX275" i="10"/>
  <c r="AQ275" i="10"/>
  <c r="AR275" i="10"/>
  <c r="AS275" i="10"/>
  <c r="AT275" i="10"/>
  <c r="AU275" i="10"/>
  <c r="I275" i="10"/>
  <c r="AD275" i="10"/>
  <c r="AV275" i="10"/>
  <c r="J275" i="10"/>
  <c r="AE275" i="10"/>
  <c r="AW275" i="10"/>
  <c r="F276" i="10"/>
  <c r="AA276" i="10"/>
  <c r="G276" i="10"/>
  <c r="AB276" i="10"/>
  <c r="H276" i="10"/>
  <c r="AC276" i="10"/>
  <c r="AX276" i="10"/>
  <c r="AQ276" i="10"/>
  <c r="AR276" i="10"/>
  <c r="AS276" i="10"/>
  <c r="AT276" i="10"/>
  <c r="AU276" i="10"/>
  <c r="I276" i="10"/>
  <c r="AD276" i="10"/>
  <c r="AV276" i="10"/>
  <c r="J276" i="10"/>
  <c r="AE276" i="10"/>
  <c r="AW276" i="10"/>
  <c r="F279" i="10"/>
  <c r="AA279" i="10"/>
  <c r="G279" i="10"/>
  <c r="AB279" i="10"/>
  <c r="H279" i="10"/>
  <c r="AC279" i="10"/>
  <c r="AX279" i="10"/>
  <c r="AQ279" i="10"/>
  <c r="AR279" i="10"/>
  <c r="AS279" i="10"/>
  <c r="AT279" i="10"/>
  <c r="AU279" i="10"/>
  <c r="I279" i="10"/>
  <c r="AD279" i="10"/>
  <c r="AV279" i="10"/>
  <c r="J279" i="10"/>
  <c r="AE279" i="10"/>
  <c r="AW279" i="10"/>
  <c r="F280" i="10"/>
  <c r="AA280" i="10"/>
  <c r="G280" i="10"/>
  <c r="AB280" i="10"/>
  <c r="H280" i="10"/>
  <c r="AC280" i="10"/>
  <c r="AX280" i="10"/>
  <c r="AQ280" i="10"/>
  <c r="AR280" i="10"/>
  <c r="AS280" i="10"/>
  <c r="AT280" i="10"/>
  <c r="AU280" i="10"/>
  <c r="I280" i="10"/>
  <c r="AD280" i="10"/>
  <c r="AV280" i="10"/>
  <c r="J280" i="10"/>
  <c r="AE280" i="10"/>
  <c r="AW280" i="10"/>
  <c r="F284" i="10"/>
  <c r="AA284" i="10"/>
  <c r="G284" i="10"/>
  <c r="AB284" i="10"/>
  <c r="H284" i="10"/>
  <c r="AC284" i="10"/>
  <c r="AX284" i="10"/>
  <c r="AQ284" i="10"/>
  <c r="AR284" i="10"/>
  <c r="AS284" i="10"/>
  <c r="AT284" i="10"/>
  <c r="AU284" i="10"/>
  <c r="I284" i="10"/>
  <c r="AD284" i="10"/>
  <c r="AV284" i="10"/>
  <c r="J284" i="10"/>
  <c r="AE284" i="10"/>
  <c r="AW284" i="10"/>
  <c r="F285" i="10"/>
  <c r="AA285" i="10"/>
  <c r="G285" i="10"/>
  <c r="AB285" i="10"/>
  <c r="H285" i="10"/>
  <c r="AC285" i="10"/>
  <c r="AX285" i="10"/>
  <c r="AQ285" i="10"/>
  <c r="AR285" i="10"/>
  <c r="AS285" i="10"/>
  <c r="AT285" i="10"/>
  <c r="AU285" i="10"/>
  <c r="I285" i="10"/>
  <c r="AD285" i="10"/>
  <c r="AV285" i="10"/>
  <c r="J285" i="10"/>
  <c r="AE285" i="10"/>
  <c r="AW285" i="10"/>
  <c r="F288" i="10"/>
  <c r="AA288" i="10"/>
  <c r="G288" i="10"/>
  <c r="AB288" i="10"/>
  <c r="H288" i="10"/>
  <c r="AC288" i="10"/>
  <c r="AX288" i="10"/>
  <c r="AQ288" i="10"/>
  <c r="AR288" i="10"/>
  <c r="AS288" i="10"/>
  <c r="AT288" i="10"/>
  <c r="AU288" i="10"/>
  <c r="I288" i="10"/>
  <c r="AD288" i="10"/>
  <c r="AV288" i="10"/>
  <c r="J288" i="10"/>
  <c r="AE288" i="10"/>
  <c r="AW288" i="10"/>
  <c r="F289" i="10"/>
  <c r="AA289" i="10"/>
  <c r="G289" i="10"/>
  <c r="AB289" i="10"/>
  <c r="H289" i="10"/>
  <c r="AC289" i="10"/>
  <c r="AX289" i="10"/>
  <c r="AQ289" i="10"/>
  <c r="AR289" i="10"/>
  <c r="AS289" i="10"/>
  <c r="AT289" i="10"/>
  <c r="AU289" i="10"/>
  <c r="I289" i="10"/>
  <c r="AD289" i="10"/>
  <c r="AV289" i="10"/>
  <c r="J289" i="10"/>
  <c r="AE289" i="10"/>
  <c r="AW289" i="10"/>
  <c r="F293" i="10"/>
  <c r="AA293" i="10"/>
  <c r="G293" i="10"/>
  <c r="AB293" i="10"/>
  <c r="H293" i="10"/>
  <c r="AC293" i="10"/>
  <c r="AX293" i="10"/>
  <c r="AQ293" i="10"/>
  <c r="AR293" i="10"/>
  <c r="AS293" i="10"/>
  <c r="AT293" i="10"/>
  <c r="AU293" i="10"/>
  <c r="I293" i="10"/>
  <c r="AD293" i="10"/>
  <c r="AV293" i="10"/>
  <c r="J293" i="10"/>
  <c r="AE293" i="10"/>
  <c r="AW293" i="10"/>
  <c r="F294" i="10"/>
  <c r="AA294" i="10"/>
  <c r="G294" i="10"/>
  <c r="AB294" i="10"/>
  <c r="H294" i="10"/>
  <c r="AC294" i="10"/>
  <c r="AX294" i="10"/>
  <c r="AQ294" i="10"/>
  <c r="AR294" i="10"/>
  <c r="AS294" i="10"/>
  <c r="AT294" i="10"/>
  <c r="AU294" i="10"/>
  <c r="I294" i="10"/>
  <c r="AD294" i="10"/>
  <c r="AV294" i="10"/>
  <c r="J294" i="10"/>
  <c r="AE294" i="10"/>
  <c r="AW294" i="10"/>
  <c r="F297" i="10"/>
  <c r="AA297" i="10"/>
  <c r="G297" i="10"/>
  <c r="AB297" i="10"/>
  <c r="H297" i="10"/>
  <c r="AC297" i="10"/>
  <c r="AX297" i="10"/>
  <c r="AQ297" i="10"/>
  <c r="AR297" i="10"/>
  <c r="AS297" i="10"/>
  <c r="AT297" i="10"/>
  <c r="AU297" i="10"/>
  <c r="I297" i="10"/>
  <c r="AD297" i="10"/>
  <c r="AV297" i="10"/>
  <c r="J297" i="10"/>
  <c r="AE297" i="10"/>
  <c r="AW297" i="10"/>
  <c r="F298" i="10"/>
  <c r="AA298" i="10"/>
  <c r="G298" i="10"/>
  <c r="AB298" i="10"/>
  <c r="H298" i="10"/>
  <c r="AC298" i="10"/>
  <c r="AX298" i="10"/>
  <c r="AQ298" i="10"/>
  <c r="AR298" i="10"/>
  <c r="AS298" i="10"/>
  <c r="AT298" i="10"/>
  <c r="AU298" i="10"/>
  <c r="I298" i="10"/>
  <c r="AD298" i="10"/>
  <c r="AV298" i="10"/>
  <c r="J298" i="10"/>
  <c r="AE298" i="10"/>
  <c r="AW298" i="10"/>
  <c r="F302" i="10"/>
  <c r="AA302" i="10"/>
  <c r="G302" i="10"/>
  <c r="AB302" i="10"/>
  <c r="H302" i="10"/>
  <c r="AC302" i="10"/>
  <c r="AX302" i="10"/>
  <c r="AQ302" i="10"/>
  <c r="AR302" i="10"/>
  <c r="AS302" i="10"/>
  <c r="AT302" i="10"/>
  <c r="AU302" i="10"/>
  <c r="I302" i="10"/>
  <c r="AD302" i="10"/>
  <c r="AV302" i="10"/>
  <c r="J302" i="10"/>
  <c r="AE302" i="10"/>
  <c r="AW302" i="10"/>
  <c r="F303" i="10"/>
  <c r="AA303" i="10"/>
  <c r="G303" i="10"/>
  <c r="AB303" i="10"/>
  <c r="H303" i="10"/>
  <c r="AC303" i="10"/>
  <c r="AX303" i="10"/>
  <c r="AQ303" i="10"/>
  <c r="AR303" i="10"/>
  <c r="AS303" i="10"/>
  <c r="AT303" i="10"/>
  <c r="AU303" i="10"/>
  <c r="I303" i="10"/>
  <c r="AD303" i="10"/>
  <c r="AV303" i="10"/>
  <c r="J303" i="10"/>
  <c r="AE303" i="10"/>
  <c r="AW303" i="10"/>
  <c r="F306" i="10"/>
  <c r="AA306" i="10"/>
  <c r="G306" i="10"/>
  <c r="AB306" i="10"/>
  <c r="H306" i="10"/>
  <c r="AC306" i="10"/>
  <c r="AX306" i="10"/>
  <c r="AQ306" i="10"/>
  <c r="AR306" i="10"/>
  <c r="AS306" i="10"/>
  <c r="AT306" i="10"/>
  <c r="AU306" i="10"/>
  <c r="I306" i="10"/>
  <c r="AD306" i="10"/>
  <c r="AV306" i="10"/>
  <c r="J306" i="10"/>
  <c r="AE306" i="10"/>
  <c r="AW306" i="10"/>
  <c r="F307" i="10"/>
  <c r="AA307" i="10"/>
  <c r="G307" i="10"/>
  <c r="AB307" i="10"/>
  <c r="H307" i="10"/>
  <c r="AC307" i="10"/>
  <c r="AX307" i="10"/>
  <c r="AQ307" i="10"/>
  <c r="AR307" i="10"/>
  <c r="AS307" i="10"/>
  <c r="AT307" i="10"/>
  <c r="AU307" i="10"/>
  <c r="I307" i="10"/>
  <c r="AD307" i="10"/>
  <c r="AV307" i="10"/>
  <c r="J307" i="10"/>
  <c r="AE307" i="10"/>
  <c r="AW307" i="10"/>
  <c r="F311" i="10"/>
  <c r="AA311" i="10"/>
  <c r="G311" i="10"/>
  <c r="AB311" i="10"/>
  <c r="H311" i="10"/>
  <c r="AC311" i="10"/>
  <c r="AX311" i="10"/>
  <c r="AQ311" i="10"/>
  <c r="AR311" i="10"/>
  <c r="AS311" i="10"/>
  <c r="AT311" i="10"/>
  <c r="AU311" i="10"/>
  <c r="I311" i="10"/>
  <c r="AD311" i="10"/>
  <c r="AV311" i="10"/>
  <c r="J311" i="10"/>
  <c r="AE311" i="10"/>
  <c r="AW311" i="10"/>
  <c r="F312" i="10"/>
  <c r="AA312" i="10"/>
  <c r="G312" i="10"/>
  <c r="AB312" i="10"/>
  <c r="H312" i="10"/>
  <c r="AC312" i="10"/>
  <c r="AX312" i="10"/>
  <c r="AQ312" i="10"/>
  <c r="AR312" i="10"/>
  <c r="AS312" i="10"/>
  <c r="AT312" i="10"/>
  <c r="AU312" i="10"/>
  <c r="I312" i="10"/>
  <c r="AD312" i="10"/>
  <c r="AV312" i="10"/>
  <c r="J312" i="10"/>
  <c r="AE312" i="10"/>
  <c r="AW312" i="10"/>
  <c r="F315" i="10"/>
  <c r="AA315" i="10"/>
  <c r="G315" i="10"/>
  <c r="AB315" i="10"/>
  <c r="H315" i="10"/>
  <c r="AC315" i="10"/>
  <c r="AX315" i="10"/>
  <c r="AQ315" i="10"/>
  <c r="AR315" i="10"/>
  <c r="AS315" i="10"/>
  <c r="AT315" i="10"/>
  <c r="AU315" i="10"/>
  <c r="I315" i="10"/>
  <c r="AD315" i="10"/>
  <c r="AV315" i="10"/>
  <c r="J315" i="10"/>
  <c r="AE315" i="10"/>
  <c r="AW315" i="10"/>
  <c r="F316" i="10"/>
  <c r="AA316" i="10"/>
  <c r="G316" i="10"/>
  <c r="AB316" i="10"/>
  <c r="H316" i="10"/>
  <c r="AC316" i="10"/>
  <c r="AX316" i="10"/>
  <c r="AQ316" i="10"/>
  <c r="AR316" i="10"/>
  <c r="AS316" i="10"/>
  <c r="AT316" i="10"/>
  <c r="AU316" i="10"/>
  <c r="I316" i="10"/>
  <c r="AD316" i="10"/>
  <c r="AV316" i="10"/>
  <c r="J316" i="10"/>
  <c r="AE316" i="10"/>
  <c r="AW316" i="10"/>
  <c r="F320" i="10"/>
  <c r="AA320" i="10"/>
  <c r="G320" i="10"/>
  <c r="AB320" i="10"/>
  <c r="H320" i="10"/>
  <c r="AC320" i="10"/>
  <c r="AX320" i="10"/>
  <c r="AQ320" i="10"/>
  <c r="AR320" i="10"/>
  <c r="AS320" i="10"/>
  <c r="AT320" i="10"/>
  <c r="AU320" i="10"/>
  <c r="I320" i="10"/>
  <c r="AD320" i="10"/>
  <c r="AV320" i="10"/>
  <c r="J320" i="10"/>
  <c r="AE320" i="10"/>
  <c r="AW320" i="10"/>
  <c r="F321" i="10"/>
  <c r="AA321" i="10"/>
  <c r="G321" i="10"/>
  <c r="AB321" i="10"/>
  <c r="H321" i="10"/>
  <c r="AC321" i="10"/>
  <c r="AX321" i="10"/>
  <c r="AQ321" i="10"/>
  <c r="AR321" i="10"/>
  <c r="AS321" i="10"/>
  <c r="AT321" i="10"/>
  <c r="AU321" i="10"/>
  <c r="I321" i="10"/>
  <c r="AD321" i="10"/>
  <c r="AV321" i="10"/>
  <c r="J321" i="10"/>
  <c r="AE321" i="10"/>
  <c r="AW321" i="10"/>
  <c r="F324" i="10"/>
  <c r="AA324" i="10"/>
  <c r="G324" i="10"/>
  <c r="AB324" i="10"/>
  <c r="H324" i="10"/>
  <c r="AC324" i="10"/>
  <c r="AX324" i="10"/>
  <c r="AQ324" i="10"/>
  <c r="AR324" i="10"/>
  <c r="AS324" i="10"/>
  <c r="AT324" i="10"/>
  <c r="AU324" i="10"/>
  <c r="I324" i="10"/>
  <c r="AD324" i="10"/>
  <c r="AV324" i="10"/>
  <c r="J324" i="10"/>
  <c r="AE324" i="10"/>
  <c r="AW324" i="10"/>
  <c r="F325" i="10"/>
  <c r="AA325" i="10"/>
  <c r="G325" i="10"/>
  <c r="AB325" i="10"/>
  <c r="H325" i="10"/>
  <c r="AC325" i="10"/>
  <c r="AX325" i="10"/>
  <c r="AQ325" i="10"/>
  <c r="AR325" i="10"/>
  <c r="AS325" i="10"/>
  <c r="AT325" i="10"/>
  <c r="AU325" i="10"/>
  <c r="I325" i="10"/>
  <c r="AD325" i="10"/>
  <c r="AV325" i="10"/>
  <c r="J325" i="10"/>
  <c r="AE325" i="10"/>
  <c r="AW325" i="10"/>
  <c r="F329" i="10"/>
  <c r="AA329" i="10"/>
  <c r="G329" i="10"/>
  <c r="AB329" i="10"/>
  <c r="H329" i="10"/>
  <c r="AC329" i="10"/>
  <c r="AX329" i="10"/>
  <c r="AQ329" i="10"/>
  <c r="AR329" i="10"/>
  <c r="AS329" i="10"/>
  <c r="AT329" i="10"/>
  <c r="AU329" i="10"/>
  <c r="I329" i="10"/>
  <c r="AD329" i="10"/>
  <c r="AV329" i="10"/>
  <c r="J329" i="10"/>
  <c r="AE329" i="10"/>
  <c r="AW329" i="10"/>
  <c r="F330" i="10"/>
  <c r="AA330" i="10"/>
  <c r="G330" i="10"/>
  <c r="AB330" i="10"/>
  <c r="H330" i="10"/>
  <c r="AC330" i="10"/>
  <c r="AX330" i="10"/>
  <c r="AQ330" i="10"/>
  <c r="AR330" i="10"/>
  <c r="AS330" i="10"/>
  <c r="AT330" i="10"/>
  <c r="AU330" i="10"/>
  <c r="I330" i="10"/>
  <c r="AD330" i="10"/>
  <c r="AV330" i="10"/>
  <c r="J330" i="10"/>
  <c r="AE330" i="10"/>
  <c r="AW330" i="10"/>
  <c r="F333" i="10"/>
  <c r="AA333" i="10"/>
  <c r="G333" i="10"/>
  <c r="AB333" i="10"/>
  <c r="H333" i="10"/>
  <c r="AC333" i="10"/>
  <c r="AX333" i="10"/>
  <c r="AQ333" i="10"/>
  <c r="AR333" i="10"/>
  <c r="AS333" i="10"/>
  <c r="AT333" i="10"/>
  <c r="AU333" i="10"/>
  <c r="I333" i="10"/>
  <c r="AD333" i="10"/>
  <c r="AV333" i="10"/>
  <c r="J333" i="10"/>
  <c r="AE333" i="10"/>
  <c r="AW333" i="10"/>
  <c r="F334" i="10"/>
  <c r="AA334" i="10"/>
  <c r="G334" i="10"/>
  <c r="AB334" i="10"/>
  <c r="H334" i="10"/>
  <c r="AC334" i="10"/>
  <c r="AX334" i="10"/>
  <c r="AQ334" i="10"/>
  <c r="AR334" i="10"/>
  <c r="AS334" i="10"/>
  <c r="AT334" i="10"/>
  <c r="AU334" i="10"/>
  <c r="I334" i="10"/>
  <c r="AD334" i="10"/>
  <c r="AV334" i="10"/>
  <c r="J334" i="10"/>
  <c r="AE334" i="10"/>
  <c r="AW334" i="10"/>
  <c r="F338" i="10"/>
  <c r="AA338" i="10"/>
  <c r="G338" i="10"/>
  <c r="AB338" i="10"/>
  <c r="H338" i="10"/>
  <c r="AC338" i="10"/>
  <c r="AX338" i="10"/>
  <c r="AQ338" i="10"/>
  <c r="AR338" i="10"/>
  <c r="AS338" i="10"/>
  <c r="AT338" i="10"/>
  <c r="AU338" i="10"/>
  <c r="I338" i="10"/>
  <c r="AD338" i="10"/>
  <c r="AV338" i="10"/>
  <c r="J338" i="10"/>
  <c r="AE338" i="10"/>
  <c r="AW338" i="10"/>
  <c r="F339" i="10"/>
  <c r="AA339" i="10"/>
  <c r="G339" i="10"/>
  <c r="AB339" i="10"/>
  <c r="H339" i="10"/>
  <c r="AC339" i="10"/>
  <c r="AX339" i="10"/>
  <c r="AQ339" i="10"/>
  <c r="AR339" i="10"/>
  <c r="AS339" i="10"/>
  <c r="AT339" i="10"/>
  <c r="AU339" i="10"/>
  <c r="I339" i="10"/>
  <c r="AD339" i="10"/>
  <c r="AV339" i="10"/>
  <c r="J339" i="10"/>
  <c r="AE339" i="10"/>
  <c r="AW339" i="10"/>
  <c r="F342" i="10"/>
  <c r="AA342" i="10"/>
  <c r="G342" i="10"/>
  <c r="AB342" i="10"/>
  <c r="H342" i="10"/>
  <c r="AC342" i="10"/>
  <c r="AX342" i="10"/>
  <c r="AQ342" i="10"/>
  <c r="AR342" i="10"/>
  <c r="AS342" i="10"/>
  <c r="AT342" i="10"/>
  <c r="AU342" i="10"/>
  <c r="I342" i="10"/>
  <c r="AD342" i="10"/>
  <c r="AV342" i="10"/>
  <c r="J342" i="10"/>
  <c r="AE342" i="10"/>
  <c r="AW342" i="10"/>
  <c r="F343" i="10"/>
  <c r="AA343" i="10"/>
  <c r="G343" i="10"/>
  <c r="AB343" i="10"/>
  <c r="H343" i="10"/>
  <c r="AC343" i="10"/>
  <c r="AX343" i="10"/>
  <c r="AQ343" i="10"/>
  <c r="AR343" i="10"/>
  <c r="AS343" i="10"/>
  <c r="AT343" i="10"/>
  <c r="AU343" i="10"/>
  <c r="I343" i="10"/>
  <c r="AD343" i="10"/>
  <c r="AV343" i="10"/>
  <c r="J343" i="10"/>
  <c r="AE343" i="10"/>
  <c r="AW343" i="10"/>
  <c r="F347" i="10"/>
  <c r="AA347" i="10"/>
  <c r="G347" i="10"/>
  <c r="AB347" i="10"/>
  <c r="H347" i="10"/>
  <c r="AC347" i="10"/>
  <c r="AX347" i="10"/>
  <c r="AQ347" i="10"/>
  <c r="AR347" i="10"/>
  <c r="AS347" i="10"/>
  <c r="AT347" i="10"/>
  <c r="AU347" i="10"/>
  <c r="I347" i="10"/>
  <c r="AD347" i="10"/>
  <c r="AV347" i="10"/>
  <c r="J347" i="10"/>
  <c r="AE347" i="10"/>
  <c r="AW347" i="10"/>
  <c r="F348" i="10"/>
  <c r="AA348" i="10"/>
  <c r="G348" i="10"/>
  <c r="AB348" i="10"/>
  <c r="H348" i="10"/>
  <c r="AC348" i="10"/>
  <c r="AX348" i="10"/>
  <c r="AQ348" i="10"/>
  <c r="AR348" i="10"/>
  <c r="AS348" i="10"/>
  <c r="AT348" i="10"/>
  <c r="AU348" i="10"/>
  <c r="I348" i="10"/>
  <c r="AD348" i="10"/>
  <c r="AV348" i="10"/>
  <c r="J348" i="10"/>
  <c r="AE348" i="10"/>
  <c r="AW348" i="10"/>
  <c r="F351" i="10"/>
  <c r="AA351" i="10"/>
  <c r="G351" i="10"/>
  <c r="AB351" i="10"/>
  <c r="H351" i="10"/>
  <c r="AC351" i="10"/>
  <c r="AX351" i="10"/>
  <c r="AQ351" i="10"/>
  <c r="AR351" i="10"/>
  <c r="AS351" i="10"/>
  <c r="AT351" i="10"/>
  <c r="AU351" i="10"/>
  <c r="I351" i="10"/>
  <c r="AD351" i="10"/>
  <c r="AV351" i="10"/>
  <c r="J351" i="10"/>
  <c r="AE351" i="10"/>
  <c r="AW351" i="10"/>
  <c r="F352" i="10"/>
  <c r="AA352" i="10"/>
  <c r="G352" i="10"/>
  <c r="AB352" i="10"/>
  <c r="H352" i="10"/>
  <c r="AC352" i="10"/>
  <c r="AX352" i="10"/>
  <c r="AQ352" i="10"/>
  <c r="AR352" i="10"/>
  <c r="AS352" i="10"/>
  <c r="AT352" i="10"/>
  <c r="AU352" i="10"/>
  <c r="I352" i="10"/>
  <c r="AD352" i="10"/>
  <c r="AV352" i="10"/>
  <c r="J352" i="10"/>
  <c r="AE352" i="10"/>
  <c r="AW352" i="10"/>
  <c r="F356" i="10"/>
  <c r="AA356" i="10"/>
  <c r="G356" i="10"/>
  <c r="AB356" i="10"/>
  <c r="H356" i="10"/>
  <c r="AC356" i="10"/>
  <c r="AX356" i="10"/>
  <c r="AQ356" i="10"/>
  <c r="AR356" i="10"/>
  <c r="AS356" i="10"/>
  <c r="AT356" i="10"/>
  <c r="AU356" i="10"/>
  <c r="I356" i="10"/>
  <c r="AD356" i="10"/>
  <c r="AV356" i="10"/>
  <c r="J356" i="10"/>
  <c r="AE356" i="10"/>
  <c r="AW356" i="10"/>
  <c r="F357" i="10"/>
  <c r="AA357" i="10"/>
  <c r="G357" i="10"/>
  <c r="AB357" i="10"/>
  <c r="H357" i="10"/>
  <c r="AC357" i="10"/>
  <c r="AX357" i="10"/>
  <c r="AQ357" i="10"/>
  <c r="AR357" i="10"/>
  <c r="AS357" i="10"/>
  <c r="AT357" i="10"/>
  <c r="AU357" i="10"/>
  <c r="I357" i="10"/>
  <c r="AD357" i="10"/>
  <c r="AV357" i="10"/>
  <c r="J357" i="10"/>
  <c r="AE357" i="10"/>
  <c r="AW357" i="10"/>
  <c r="F360" i="10"/>
  <c r="AA360" i="10"/>
  <c r="G360" i="10"/>
  <c r="AB360" i="10"/>
  <c r="H360" i="10"/>
  <c r="AC360" i="10"/>
  <c r="AX360" i="10"/>
  <c r="AQ360" i="10"/>
  <c r="AR360" i="10"/>
  <c r="AS360" i="10"/>
  <c r="AT360" i="10"/>
  <c r="AU360" i="10"/>
  <c r="I360" i="10"/>
  <c r="AD360" i="10"/>
  <c r="AV360" i="10"/>
  <c r="J360" i="10"/>
  <c r="AE360" i="10"/>
  <c r="AW360" i="10"/>
  <c r="F361" i="10"/>
  <c r="AA361" i="10"/>
  <c r="G361" i="10"/>
  <c r="AB361" i="10"/>
  <c r="H361" i="10"/>
  <c r="AC361" i="10"/>
  <c r="AX361" i="10"/>
  <c r="AQ361" i="10"/>
  <c r="AR361" i="10"/>
  <c r="AS361" i="10"/>
  <c r="AT361" i="10"/>
  <c r="AU361" i="10"/>
  <c r="I361" i="10"/>
  <c r="AD361" i="10"/>
  <c r="AV361" i="10"/>
  <c r="J361" i="10"/>
  <c r="AE361" i="10"/>
  <c r="AW361" i="10"/>
  <c r="F365" i="10"/>
  <c r="AA365" i="10"/>
  <c r="G365" i="10"/>
  <c r="AB365" i="10"/>
  <c r="H365" i="10"/>
  <c r="AC365" i="10"/>
  <c r="AX365" i="10"/>
  <c r="AQ365" i="10"/>
  <c r="AR365" i="10"/>
  <c r="AS365" i="10"/>
  <c r="AT365" i="10"/>
  <c r="AU365" i="10"/>
  <c r="I365" i="10"/>
  <c r="AD365" i="10"/>
  <c r="AV365" i="10"/>
  <c r="J365" i="10"/>
  <c r="AE365" i="10"/>
  <c r="AW365" i="10"/>
  <c r="F366" i="10"/>
  <c r="AA366" i="10"/>
  <c r="G366" i="10"/>
  <c r="AB366" i="10"/>
  <c r="H366" i="10"/>
  <c r="AC366" i="10"/>
  <c r="AX366" i="10"/>
  <c r="AQ366" i="10"/>
  <c r="AR366" i="10"/>
  <c r="AS366" i="10"/>
  <c r="AT366" i="10"/>
  <c r="AU366" i="10"/>
  <c r="I366" i="10"/>
  <c r="AD366" i="10"/>
  <c r="AV366" i="10"/>
  <c r="J366" i="10"/>
  <c r="AE366" i="10"/>
  <c r="AW366" i="10"/>
  <c r="F369" i="10"/>
  <c r="AA369" i="10"/>
  <c r="G369" i="10"/>
  <c r="AB369" i="10"/>
  <c r="H369" i="10"/>
  <c r="AC369" i="10"/>
  <c r="AX369" i="10"/>
  <c r="AQ369" i="10"/>
  <c r="AR369" i="10"/>
  <c r="AS369" i="10"/>
  <c r="AT369" i="10"/>
  <c r="AU369" i="10"/>
  <c r="I369" i="10"/>
  <c r="AD369" i="10"/>
  <c r="AV369" i="10"/>
  <c r="J369" i="10"/>
  <c r="AE369" i="10"/>
  <c r="AW369" i="10"/>
  <c r="F370" i="10"/>
  <c r="AA370" i="10"/>
  <c r="G370" i="10"/>
  <c r="AB370" i="10"/>
  <c r="H370" i="10"/>
  <c r="AC370" i="10"/>
  <c r="AX370" i="10"/>
  <c r="AQ370" i="10"/>
  <c r="AR370" i="10"/>
  <c r="AS370" i="10"/>
  <c r="AT370" i="10"/>
  <c r="AU370" i="10"/>
  <c r="I370" i="10"/>
  <c r="AD370" i="10"/>
  <c r="AV370" i="10"/>
  <c r="J370" i="10"/>
  <c r="AE370" i="10"/>
  <c r="AW370" i="10"/>
  <c r="F374" i="10"/>
  <c r="AA374" i="10"/>
  <c r="G374" i="10"/>
  <c r="AB374" i="10"/>
  <c r="H374" i="10"/>
  <c r="AC374" i="10"/>
  <c r="AX374" i="10"/>
  <c r="AQ374" i="10"/>
  <c r="AR374" i="10"/>
  <c r="AS374" i="10"/>
  <c r="AT374" i="10"/>
  <c r="AU374" i="10"/>
  <c r="I374" i="10"/>
  <c r="AD374" i="10"/>
  <c r="AV374" i="10"/>
  <c r="J374" i="10"/>
  <c r="AE374" i="10"/>
  <c r="AW374" i="10"/>
  <c r="F375" i="10"/>
  <c r="AA375" i="10"/>
  <c r="G375" i="10"/>
  <c r="AB375" i="10"/>
  <c r="H375" i="10"/>
  <c r="AC375" i="10"/>
  <c r="AX375" i="10"/>
  <c r="AQ375" i="10"/>
  <c r="AR375" i="10"/>
  <c r="AS375" i="10"/>
  <c r="AT375" i="10"/>
  <c r="AU375" i="10"/>
  <c r="I375" i="10"/>
  <c r="AD375" i="10"/>
  <c r="AV375" i="10"/>
  <c r="J375" i="10"/>
  <c r="AE375" i="10"/>
  <c r="AW375" i="10"/>
  <c r="F378" i="10"/>
  <c r="AA378" i="10"/>
  <c r="G378" i="10"/>
  <c r="AB378" i="10"/>
  <c r="H378" i="10"/>
  <c r="AC378" i="10"/>
  <c r="AX378" i="10"/>
  <c r="AQ378" i="10"/>
  <c r="AR378" i="10"/>
  <c r="AS378" i="10"/>
  <c r="AT378" i="10"/>
  <c r="AU378" i="10"/>
  <c r="I378" i="10"/>
  <c r="AD378" i="10"/>
  <c r="AV378" i="10"/>
  <c r="J378" i="10"/>
  <c r="AE378" i="10"/>
  <c r="AW378" i="10"/>
  <c r="F379" i="10"/>
  <c r="AA379" i="10"/>
  <c r="G379" i="10"/>
  <c r="AB379" i="10"/>
  <c r="H379" i="10"/>
  <c r="AC379" i="10"/>
  <c r="AX379" i="10"/>
  <c r="AQ379" i="10"/>
  <c r="AR379" i="10"/>
  <c r="AS379" i="10"/>
  <c r="AT379" i="10"/>
  <c r="AU379" i="10"/>
  <c r="I379" i="10"/>
  <c r="AD379" i="10"/>
  <c r="AV379" i="10"/>
  <c r="J379" i="10"/>
  <c r="AE379" i="10"/>
  <c r="AW379" i="10"/>
  <c r="F383" i="10"/>
  <c r="AA383" i="10"/>
  <c r="G383" i="10"/>
  <c r="AB383" i="10"/>
  <c r="H383" i="10"/>
  <c r="AC383" i="10"/>
  <c r="AX383" i="10"/>
  <c r="AQ383" i="10"/>
  <c r="AR383" i="10"/>
  <c r="AS383" i="10"/>
  <c r="AT383" i="10"/>
  <c r="AU383" i="10"/>
  <c r="I383" i="10"/>
  <c r="AD383" i="10"/>
  <c r="AV383" i="10"/>
  <c r="J383" i="10"/>
  <c r="AE383" i="10"/>
  <c r="AW383" i="10"/>
  <c r="F384" i="10"/>
  <c r="AA384" i="10"/>
  <c r="G384" i="10"/>
  <c r="AB384" i="10"/>
  <c r="H384" i="10"/>
  <c r="AC384" i="10"/>
  <c r="AX384" i="10"/>
  <c r="AQ384" i="10"/>
  <c r="AR384" i="10"/>
  <c r="AS384" i="10"/>
  <c r="AT384" i="10"/>
  <c r="AU384" i="10"/>
  <c r="I384" i="10"/>
  <c r="AD384" i="10"/>
  <c r="AV384" i="10"/>
  <c r="J384" i="10"/>
  <c r="AE384" i="10"/>
  <c r="AW384" i="10"/>
  <c r="F387" i="10"/>
  <c r="AA387" i="10"/>
  <c r="G387" i="10"/>
  <c r="AB387" i="10"/>
  <c r="H387" i="10"/>
  <c r="AC387" i="10"/>
  <c r="AX387" i="10"/>
  <c r="AQ387" i="10"/>
  <c r="AR387" i="10"/>
  <c r="AS387" i="10"/>
  <c r="AT387" i="10"/>
  <c r="AU387" i="10"/>
  <c r="I387" i="10"/>
  <c r="AD387" i="10"/>
  <c r="AV387" i="10"/>
  <c r="J387" i="10"/>
  <c r="AE387" i="10"/>
  <c r="AW387" i="10"/>
  <c r="F388" i="10"/>
  <c r="AA388" i="10"/>
  <c r="G388" i="10"/>
  <c r="AB388" i="10"/>
  <c r="H388" i="10"/>
  <c r="AC388" i="10"/>
  <c r="AX388" i="10"/>
  <c r="AQ388" i="10"/>
  <c r="AR388" i="10"/>
  <c r="AS388" i="10"/>
  <c r="AT388" i="10"/>
  <c r="AU388" i="10"/>
  <c r="I388" i="10"/>
  <c r="AD388" i="10"/>
  <c r="AV388" i="10"/>
  <c r="J388" i="10"/>
  <c r="AE388" i="10"/>
  <c r="AW388" i="10"/>
  <c r="F392" i="10"/>
  <c r="AA392" i="10"/>
  <c r="G392" i="10"/>
  <c r="AB392" i="10"/>
  <c r="H392" i="10"/>
  <c r="AC392" i="10"/>
  <c r="AX392" i="10"/>
  <c r="AQ392" i="10"/>
  <c r="AR392" i="10"/>
  <c r="AS392" i="10"/>
  <c r="AT392" i="10"/>
  <c r="AU392" i="10"/>
  <c r="I392" i="10"/>
  <c r="AD392" i="10"/>
  <c r="AV392" i="10"/>
  <c r="J392" i="10"/>
  <c r="AE392" i="10"/>
  <c r="AW392" i="10"/>
  <c r="F393" i="10"/>
  <c r="AA393" i="10"/>
  <c r="G393" i="10"/>
  <c r="AB393" i="10"/>
  <c r="H393" i="10"/>
  <c r="AC393" i="10"/>
  <c r="AX393" i="10"/>
  <c r="AQ393" i="10"/>
  <c r="AR393" i="10"/>
  <c r="AS393" i="10"/>
  <c r="AT393" i="10"/>
  <c r="AU393" i="10"/>
  <c r="I393" i="10"/>
  <c r="AD393" i="10"/>
  <c r="AV393" i="10"/>
  <c r="J393" i="10"/>
  <c r="AE393" i="10"/>
  <c r="AW393" i="10"/>
  <c r="F396" i="10"/>
  <c r="AA396" i="10"/>
  <c r="G396" i="10"/>
  <c r="AB396" i="10"/>
  <c r="H396" i="10"/>
  <c r="AC396" i="10"/>
  <c r="AX396" i="10"/>
  <c r="AQ396" i="10"/>
  <c r="AR396" i="10"/>
  <c r="AS396" i="10"/>
  <c r="AT396" i="10"/>
  <c r="AU396" i="10"/>
  <c r="I396" i="10"/>
  <c r="AD396" i="10"/>
  <c r="AV396" i="10"/>
  <c r="J396" i="10"/>
  <c r="AE396" i="10"/>
  <c r="AW396" i="10"/>
  <c r="F397" i="10"/>
  <c r="AA397" i="10"/>
  <c r="G397" i="10"/>
  <c r="AB397" i="10"/>
  <c r="H397" i="10"/>
  <c r="AC397" i="10"/>
  <c r="AX397" i="10"/>
  <c r="AQ397" i="10"/>
  <c r="AR397" i="10"/>
  <c r="AS397" i="10"/>
  <c r="AT397" i="10"/>
  <c r="AU397" i="10"/>
  <c r="I397" i="10"/>
  <c r="AD397" i="10"/>
  <c r="AV397" i="10"/>
  <c r="J397" i="10"/>
  <c r="AE397" i="10"/>
  <c r="AW397" i="10"/>
  <c r="E395" i="10"/>
  <c r="Z395" i="10"/>
  <c r="D395" i="10"/>
  <c r="Y395" i="10"/>
  <c r="E391" i="10"/>
  <c r="Z391" i="10"/>
  <c r="D391" i="10"/>
  <c r="Y391" i="10"/>
  <c r="E386" i="10"/>
  <c r="Z386" i="10"/>
  <c r="D386" i="10"/>
  <c r="Y386" i="10"/>
  <c r="E382" i="10"/>
  <c r="Z382" i="10"/>
  <c r="D382" i="10"/>
  <c r="Y382" i="10"/>
  <c r="E377" i="10"/>
  <c r="Z377" i="10"/>
  <c r="D377" i="10"/>
  <c r="Y377" i="10"/>
  <c r="E373" i="10"/>
  <c r="Z373" i="10"/>
  <c r="D373" i="10"/>
  <c r="Y373" i="10"/>
  <c r="E368" i="10"/>
  <c r="Z368" i="10"/>
  <c r="D368" i="10"/>
  <c r="Y368" i="10"/>
  <c r="E364" i="10"/>
  <c r="Z364" i="10"/>
  <c r="D364" i="10"/>
  <c r="Y364" i="10"/>
  <c r="E359" i="10"/>
  <c r="Z359" i="10"/>
  <c r="D359" i="10"/>
  <c r="Y359" i="10"/>
  <c r="E355" i="10"/>
  <c r="Z355" i="10"/>
  <c r="D355" i="10"/>
  <c r="Y355" i="10"/>
  <c r="E350" i="10"/>
  <c r="Z350" i="10"/>
  <c r="D350" i="10"/>
  <c r="Y350" i="10"/>
  <c r="E346" i="10"/>
  <c r="Z346" i="10"/>
  <c r="D346" i="10"/>
  <c r="Y346" i="10"/>
  <c r="E341" i="10"/>
  <c r="Z341" i="10"/>
  <c r="D341" i="10"/>
  <c r="Y341" i="10"/>
  <c r="E337" i="10"/>
  <c r="Z337" i="10"/>
  <c r="D337" i="10"/>
  <c r="Y337" i="10"/>
  <c r="E332" i="10"/>
  <c r="Z332" i="10"/>
  <c r="D332" i="10"/>
  <c r="Y332" i="10"/>
  <c r="E328" i="10"/>
  <c r="Z328" i="10"/>
  <c r="D328" i="10"/>
  <c r="Y328" i="10"/>
  <c r="E323" i="10"/>
  <c r="Z323" i="10"/>
  <c r="D323" i="10"/>
  <c r="Y323" i="10"/>
  <c r="E319" i="10"/>
  <c r="Z319" i="10"/>
  <c r="D319" i="10"/>
  <c r="Y319" i="10"/>
  <c r="E314" i="10"/>
  <c r="Z314" i="10"/>
  <c r="D314" i="10"/>
  <c r="Y314" i="10"/>
  <c r="E310" i="10"/>
  <c r="Z310" i="10"/>
  <c r="D310" i="10"/>
  <c r="Y310" i="10"/>
  <c r="E305" i="10"/>
  <c r="Z305" i="10"/>
  <c r="D305" i="10"/>
  <c r="Y305" i="10"/>
  <c r="E301" i="10"/>
  <c r="Z301" i="10"/>
  <c r="D301" i="10"/>
  <c r="Y301" i="10"/>
  <c r="E296" i="10"/>
  <c r="Z296" i="10"/>
  <c r="D296" i="10"/>
  <c r="Y296" i="10"/>
  <c r="E292" i="10"/>
  <c r="Z292" i="10"/>
  <c r="D292" i="10"/>
  <c r="Y292" i="10"/>
  <c r="E287" i="10"/>
  <c r="Z287" i="10"/>
  <c r="D287" i="10"/>
  <c r="Y287" i="10"/>
  <c r="E283" i="10"/>
  <c r="Z283" i="10"/>
  <c r="D283" i="10"/>
  <c r="Y283" i="10"/>
  <c r="E278" i="10"/>
  <c r="Z278" i="10"/>
  <c r="D278" i="10"/>
  <c r="Y278" i="10"/>
  <c r="E274" i="10"/>
  <c r="Z274" i="10"/>
  <c r="D274" i="10"/>
  <c r="Y274" i="10"/>
  <c r="E269" i="10"/>
  <c r="Z269" i="10"/>
  <c r="D269" i="10"/>
  <c r="Y269" i="10"/>
  <c r="E265" i="10"/>
  <c r="Z265" i="10"/>
  <c r="D265" i="10"/>
  <c r="Y265" i="10"/>
  <c r="E260" i="10"/>
  <c r="Z260" i="10"/>
  <c r="D260" i="10"/>
  <c r="Y260" i="10"/>
  <c r="E256" i="10"/>
  <c r="Z256" i="10"/>
  <c r="D256" i="10"/>
  <c r="Y256" i="10"/>
  <c r="E251" i="10"/>
  <c r="Z251" i="10"/>
  <c r="D251" i="10"/>
  <c r="Y251" i="10"/>
  <c r="E247" i="10"/>
  <c r="Z247" i="10"/>
  <c r="D247" i="10"/>
  <c r="Y247" i="10"/>
  <c r="E242" i="10"/>
  <c r="Z242" i="10"/>
  <c r="D242" i="10"/>
  <c r="Y242" i="10"/>
  <c r="E238" i="10"/>
  <c r="Z238" i="10"/>
  <c r="D238" i="10"/>
  <c r="Y238" i="10"/>
  <c r="E233" i="10"/>
  <c r="Z233" i="10"/>
  <c r="D233" i="10"/>
  <c r="Y233" i="10"/>
  <c r="E229" i="10"/>
  <c r="Z229" i="10"/>
  <c r="D229" i="10"/>
  <c r="Y229" i="10"/>
  <c r="E224" i="10"/>
  <c r="Z224" i="10"/>
  <c r="D224" i="10"/>
  <c r="Y224" i="10"/>
  <c r="Y223" i="10"/>
  <c r="E220" i="10"/>
  <c r="Z220" i="10"/>
  <c r="D220" i="10"/>
  <c r="Y220" i="10"/>
  <c r="E215" i="10"/>
  <c r="Z215" i="10"/>
  <c r="D215" i="10"/>
  <c r="Y215" i="10"/>
  <c r="E211" i="10"/>
  <c r="Z211" i="10"/>
  <c r="D211" i="10"/>
  <c r="Y211" i="10"/>
  <c r="E206" i="10"/>
  <c r="Z206" i="10"/>
  <c r="D206" i="10"/>
  <c r="Y206" i="10"/>
  <c r="E202" i="10"/>
  <c r="Z202" i="10"/>
  <c r="D202" i="10"/>
  <c r="Y202" i="10"/>
  <c r="E197" i="10"/>
  <c r="Z197" i="10"/>
  <c r="D197" i="10"/>
  <c r="Y197" i="10"/>
  <c r="E193" i="10"/>
  <c r="Z193" i="10"/>
  <c r="D193" i="10"/>
  <c r="Y193" i="10"/>
  <c r="E188" i="10"/>
  <c r="Z188" i="10"/>
  <c r="D188" i="10"/>
  <c r="Y188" i="10"/>
  <c r="E184" i="10"/>
  <c r="Z184" i="10"/>
  <c r="D184" i="10"/>
  <c r="Y184" i="10"/>
  <c r="E179" i="10"/>
  <c r="Z179" i="10"/>
  <c r="D179" i="10"/>
  <c r="Y179" i="10"/>
  <c r="E175" i="10"/>
  <c r="Z175" i="10"/>
  <c r="D175" i="10"/>
  <c r="Y175" i="10"/>
  <c r="E170" i="10"/>
  <c r="Z170" i="10"/>
  <c r="D170" i="10"/>
  <c r="Y170" i="10"/>
  <c r="E166" i="10"/>
  <c r="Z166" i="10"/>
  <c r="D166" i="10"/>
  <c r="Y166" i="10"/>
  <c r="E161" i="10"/>
  <c r="Z161" i="10"/>
  <c r="D161" i="10"/>
  <c r="Y161" i="10"/>
  <c r="Y160" i="10"/>
  <c r="E157" i="10"/>
  <c r="Z157" i="10"/>
  <c r="D157" i="10"/>
  <c r="Y157" i="10"/>
  <c r="E152" i="10"/>
  <c r="Z152" i="10"/>
  <c r="D152" i="10"/>
  <c r="Y152" i="10"/>
  <c r="S145" i="10"/>
  <c r="AO145" i="10"/>
  <c r="R145" i="10"/>
  <c r="AN145" i="10"/>
  <c r="Q145" i="10"/>
  <c r="AM145" i="10"/>
  <c r="P145" i="10"/>
  <c r="AL145" i="10"/>
  <c r="O145" i="10"/>
  <c r="AK145" i="10"/>
  <c r="N145" i="10"/>
  <c r="AJ145" i="10"/>
  <c r="M145" i="10"/>
  <c r="AI145" i="10"/>
  <c r="L145" i="10"/>
  <c r="AH145" i="10"/>
  <c r="K145" i="10"/>
  <c r="AG145" i="10"/>
  <c r="J144" i="10"/>
  <c r="AE144" i="10"/>
  <c r="J145" i="10"/>
  <c r="AE145" i="10"/>
  <c r="AW143" i="10"/>
  <c r="I144" i="10"/>
  <c r="AD144" i="10"/>
  <c r="I145" i="10"/>
  <c r="AD145" i="10"/>
  <c r="AV143" i="10"/>
  <c r="H144" i="10"/>
  <c r="AC144" i="10"/>
  <c r="H145" i="10"/>
  <c r="AC145" i="10"/>
  <c r="AU143" i="10"/>
  <c r="G144" i="10"/>
  <c r="AB144" i="10"/>
  <c r="G145" i="10"/>
  <c r="AB145" i="10"/>
  <c r="AT143" i="10"/>
  <c r="F144" i="10"/>
  <c r="AA144" i="10"/>
  <c r="F145" i="10"/>
  <c r="AA145" i="10"/>
  <c r="AS143" i="10"/>
  <c r="E144" i="10"/>
  <c r="Z144" i="10"/>
  <c r="E145" i="10"/>
  <c r="Z145" i="10"/>
  <c r="AR143" i="10"/>
  <c r="D144" i="10"/>
  <c r="Y144" i="10"/>
  <c r="D145" i="10"/>
  <c r="Y145" i="10"/>
  <c r="AQ143" i="10"/>
  <c r="S142" i="10"/>
  <c r="AO142" i="10"/>
  <c r="R142" i="10"/>
  <c r="AN142" i="10"/>
  <c r="Q142" i="10"/>
  <c r="AM142" i="10"/>
  <c r="P142" i="10"/>
  <c r="AL142" i="10"/>
  <c r="O142" i="10"/>
  <c r="AK142" i="10"/>
  <c r="N142" i="10"/>
  <c r="AJ142" i="10"/>
  <c r="M142" i="10"/>
  <c r="AI142" i="10"/>
  <c r="L142" i="10"/>
  <c r="AH142" i="10"/>
  <c r="K142" i="10"/>
  <c r="AG142" i="10"/>
  <c r="J141" i="10"/>
  <c r="AE141" i="10"/>
  <c r="J142" i="10"/>
  <c r="AE142" i="10"/>
  <c r="AW141" i="10"/>
  <c r="I141" i="10"/>
  <c r="AD141" i="10"/>
  <c r="I142" i="10"/>
  <c r="AD142" i="10"/>
  <c r="AV141" i="10"/>
  <c r="H141" i="10"/>
  <c r="AC141" i="10"/>
  <c r="H142" i="10"/>
  <c r="AC142" i="10"/>
  <c r="AU141" i="10"/>
  <c r="G141" i="10"/>
  <c r="AB141" i="10"/>
  <c r="G142" i="10"/>
  <c r="AB142" i="10"/>
  <c r="AT141" i="10"/>
  <c r="F141" i="10"/>
  <c r="AA141" i="10"/>
  <c r="F142" i="10"/>
  <c r="AA142" i="10"/>
  <c r="AS141" i="10"/>
  <c r="E141" i="10"/>
  <c r="Z141" i="10"/>
  <c r="E142" i="10"/>
  <c r="Z142" i="10"/>
  <c r="AR141" i="10"/>
  <c r="D141" i="10"/>
  <c r="Y141" i="10"/>
  <c r="D142" i="10"/>
  <c r="Y142" i="10"/>
  <c r="AQ141" i="10"/>
  <c r="S137" i="10"/>
  <c r="AO137" i="10"/>
  <c r="R137" i="10"/>
  <c r="AN137" i="10"/>
  <c r="Q137" i="10"/>
  <c r="AM137" i="10"/>
  <c r="P137" i="10"/>
  <c r="AL137" i="10"/>
  <c r="O137" i="10"/>
  <c r="AK137" i="10"/>
  <c r="N137" i="10"/>
  <c r="AJ137" i="10"/>
  <c r="M137" i="10"/>
  <c r="AI137" i="10"/>
  <c r="L137" i="10"/>
  <c r="AH137" i="10"/>
  <c r="K137" i="10"/>
  <c r="AG137" i="10"/>
  <c r="J136" i="10"/>
  <c r="AE136" i="10"/>
  <c r="J137" i="10"/>
  <c r="AE137" i="10"/>
  <c r="AW135" i="10"/>
  <c r="I136" i="10"/>
  <c r="AD136" i="10"/>
  <c r="I137" i="10"/>
  <c r="AD137" i="10"/>
  <c r="AV135" i="10"/>
  <c r="H136" i="10"/>
  <c r="AC136" i="10"/>
  <c r="H137" i="10"/>
  <c r="AC137" i="10"/>
  <c r="AU135" i="10"/>
  <c r="G136" i="10"/>
  <c r="AB136" i="10"/>
  <c r="G137" i="10"/>
  <c r="AB137" i="10"/>
  <c r="AT135" i="10"/>
  <c r="F136" i="10"/>
  <c r="AA136" i="10"/>
  <c r="F137" i="10"/>
  <c r="AA137" i="10"/>
  <c r="AS135" i="10"/>
  <c r="E136" i="10"/>
  <c r="Z136" i="10"/>
  <c r="E137" i="10"/>
  <c r="Z137" i="10"/>
  <c r="AR135" i="10"/>
  <c r="D136" i="10"/>
  <c r="Y136" i="10"/>
  <c r="D137" i="10"/>
  <c r="Y137" i="10"/>
  <c r="AQ135" i="10"/>
  <c r="S134" i="10"/>
  <c r="AO134" i="10"/>
  <c r="R134" i="10"/>
  <c r="AN134" i="10"/>
  <c r="Q134" i="10"/>
  <c r="AM134" i="10"/>
  <c r="P134" i="10"/>
  <c r="AL134" i="10"/>
  <c r="O134" i="10"/>
  <c r="AK134" i="10"/>
  <c r="N134" i="10"/>
  <c r="AJ134" i="10"/>
  <c r="M134" i="10"/>
  <c r="AI134" i="10"/>
  <c r="L134" i="10"/>
  <c r="AH134" i="10"/>
  <c r="K134" i="10"/>
  <c r="AG134" i="10"/>
  <c r="J133" i="10"/>
  <c r="AE133" i="10"/>
  <c r="J134" i="10"/>
  <c r="AE134" i="10"/>
  <c r="AW133" i="10"/>
  <c r="I133" i="10"/>
  <c r="AD133" i="10"/>
  <c r="I134" i="10"/>
  <c r="AD134" i="10"/>
  <c r="AV133" i="10"/>
  <c r="H133" i="10"/>
  <c r="AC133" i="10"/>
  <c r="H134" i="10"/>
  <c r="AC134" i="10"/>
  <c r="AU133" i="10"/>
  <c r="G133" i="10"/>
  <c r="AB133" i="10"/>
  <c r="G134" i="10"/>
  <c r="AB134" i="10"/>
  <c r="AT133" i="10"/>
  <c r="F133" i="10"/>
  <c r="AA133" i="10"/>
  <c r="F134" i="10"/>
  <c r="AA134" i="10"/>
  <c r="AS133" i="10"/>
  <c r="E133" i="10"/>
  <c r="Z133" i="10"/>
  <c r="E134" i="10"/>
  <c r="Z134" i="10"/>
  <c r="AR133" i="10"/>
  <c r="D133" i="10"/>
  <c r="Y133" i="10"/>
  <c r="D134" i="10"/>
  <c r="Y134" i="10"/>
  <c r="AQ133" i="10"/>
  <c r="S129" i="10"/>
  <c r="AO129" i="10"/>
  <c r="R129" i="10"/>
  <c r="AN129" i="10"/>
  <c r="Q129" i="10"/>
  <c r="AM129" i="10"/>
  <c r="P129" i="10"/>
  <c r="AL129" i="10"/>
  <c r="O129" i="10"/>
  <c r="AK129" i="10"/>
  <c r="N129" i="10"/>
  <c r="AJ129" i="10"/>
  <c r="M129" i="10"/>
  <c r="AI129" i="10"/>
  <c r="L129" i="10"/>
  <c r="AH129" i="10"/>
  <c r="K129" i="10"/>
  <c r="AG129" i="10"/>
  <c r="J128" i="10"/>
  <c r="AE128" i="10"/>
  <c r="J129" i="10"/>
  <c r="AE129" i="10"/>
  <c r="AW127" i="10"/>
  <c r="I128" i="10"/>
  <c r="AD128" i="10"/>
  <c r="I129" i="10"/>
  <c r="AD129" i="10"/>
  <c r="AV127" i="10"/>
  <c r="H128" i="10"/>
  <c r="AC128" i="10"/>
  <c r="H129" i="10"/>
  <c r="AC129" i="10"/>
  <c r="AU127" i="10"/>
  <c r="G128" i="10"/>
  <c r="AB128" i="10"/>
  <c r="G129" i="10"/>
  <c r="AB129" i="10"/>
  <c r="AT127" i="10"/>
  <c r="F128" i="10"/>
  <c r="AA128" i="10"/>
  <c r="F129" i="10"/>
  <c r="AA129" i="10"/>
  <c r="AS127" i="10"/>
  <c r="E128" i="10"/>
  <c r="Z128" i="10"/>
  <c r="E129" i="10"/>
  <c r="Z129" i="10"/>
  <c r="AR127" i="10"/>
  <c r="D128" i="10"/>
  <c r="Y128" i="10"/>
  <c r="AQ127" i="10"/>
  <c r="S126" i="10"/>
  <c r="AO126" i="10"/>
  <c r="R126" i="10"/>
  <c r="AN126" i="10"/>
  <c r="Q126" i="10"/>
  <c r="AM126" i="10"/>
  <c r="P126" i="10"/>
  <c r="AL126" i="10"/>
  <c r="O126" i="10"/>
  <c r="AK126" i="10"/>
  <c r="N126" i="10"/>
  <c r="AJ126" i="10"/>
  <c r="M126" i="10"/>
  <c r="AI126" i="10"/>
  <c r="L126" i="10"/>
  <c r="AH126" i="10"/>
  <c r="K126" i="10"/>
  <c r="AG126" i="10"/>
  <c r="J125" i="10"/>
  <c r="AE125" i="10"/>
  <c r="J126" i="10"/>
  <c r="AE126" i="10"/>
  <c r="AW125" i="10"/>
  <c r="I125" i="10"/>
  <c r="AD125" i="10"/>
  <c r="I126" i="10"/>
  <c r="AD126" i="10"/>
  <c r="AV125" i="10"/>
  <c r="H125" i="10"/>
  <c r="AC125" i="10"/>
  <c r="H126" i="10"/>
  <c r="AC126" i="10"/>
  <c r="AU125" i="10"/>
  <c r="G125" i="10"/>
  <c r="AB125" i="10"/>
  <c r="G126" i="10"/>
  <c r="AB126" i="10"/>
  <c r="AT125" i="10"/>
  <c r="F125" i="10"/>
  <c r="AA125" i="10"/>
  <c r="F126" i="10"/>
  <c r="AA126" i="10"/>
  <c r="AS125" i="10"/>
  <c r="E125" i="10"/>
  <c r="Z125" i="10"/>
  <c r="E126" i="10"/>
  <c r="Z126" i="10"/>
  <c r="AR125" i="10"/>
  <c r="D125" i="10"/>
  <c r="Y125" i="10"/>
  <c r="D126" i="10"/>
  <c r="Y126" i="10"/>
  <c r="AQ125" i="10"/>
  <c r="S121" i="10"/>
  <c r="AO121" i="10"/>
  <c r="R121" i="10"/>
  <c r="AN121" i="10"/>
  <c r="Q121" i="10"/>
  <c r="AM121" i="10"/>
  <c r="P121" i="10"/>
  <c r="AL121" i="10"/>
  <c r="O121" i="10"/>
  <c r="AK121" i="10"/>
  <c r="N121" i="10"/>
  <c r="AJ121" i="10"/>
  <c r="M121" i="10"/>
  <c r="AI121" i="10"/>
  <c r="L121" i="10"/>
  <c r="AH121" i="10"/>
  <c r="K121" i="10"/>
  <c r="AG121" i="10"/>
  <c r="J120" i="10"/>
  <c r="AE120" i="10"/>
  <c r="J121" i="10"/>
  <c r="AE121" i="10"/>
  <c r="AW119" i="10"/>
  <c r="I120" i="10"/>
  <c r="AD120" i="10"/>
  <c r="I121" i="10"/>
  <c r="AD121" i="10"/>
  <c r="AV119" i="10"/>
  <c r="H120" i="10"/>
  <c r="AC120" i="10"/>
  <c r="H121" i="10"/>
  <c r="AC121" i="10"/>
  <c r="AU119" i="10"/>
  <c r="G120" i="10"/>
  <c r="AB120" i="10"/>
  <c r="G121" i="10"/>
  <c r="AB121" i="10"/>
  <c r="AT119" i="10"/>
  <c r="F120" i="10"/>
  <c r="AA120" i="10"/>
  <c r="F121" i="10"/>
  <c r="AA121" i="10"/>
  <c r="AS119" i="10"/>
  <c r="E120" i="10"/>
  <c r="Z120" i="10"/>
  <c r="E121" i="10"/>
  <c r="Z121" i="10"/>
  <c r="AR119" i="10"/>
  <c r="D120" i="10"/>
  <c r="Y120" i="10"/>
  <c r="D121" i="10"/>
  <c r="Y121" i="10"/>
  <c r="AQ119" i="10"/>
  <c r="S118" i="10"/>
  <c r="AO118" i="10"/>
  <c r="R118" i="10"/>
  <c r="AN118" i="10"/>
  <c r="Q118" i="10"/>
  <c r="AM118" i="10"/>
  <c r="P118" i="10"/>
  <c r="AL118" i="10"/>
  <c r="O118" i="10"/>
  <c r="AK118" i="10"/>
  <c r="N118" i="10"/>
  <c r="AJ118" i="10"/>
  <c r="M118" i="10"/>
  <c r="AI118" i="10"/>
  <c r="L118" i="10"/>
  <c r="AH118" i="10"/>
  <c r="K118" i="10"/>
  <c r="AG118" i="10"/>
  <c r="J117" i="10"/>
  <c r="AE117" i="10"/>
  <c r="J118" i="10"/>
  <c r="AE118" i="10"/>
  <c r="AW117" i="10"/>
  <c r="I117" i="10"/>
  <c r="AD117" i="10"/>
  <c r="I118" i="10"/>
  <c r="AD118" i="10"/>
  <c r="AV117" i="10"/>
  <c r="H117" i="10"/>
  <c r="AC117" i="10"/>
  <c r="H118" i="10"/>
  <c r="AC118" i="10"/>
  <c r="AU117" i="10"/>
  <c r="G117" i="10"/>
  <c r="AB117" i="10"/>
  <c r="G118" i="10"/>
  <c r="AB118" i="10"/>
  <c r="AT117" i="10"/>
  <c r="F117" i="10"/>
  <c r="AA117" i="10"/>
  <c r="F118" i="10"/>
  <c r="AA118" i="10"/>
  <c r="AS117" i="10"/>
  <c r="E117" i="10"/>
  <c r="Z117" i="10"/>
  <c r="E118" i="10"/>
  <c r="Z118" i="10"/>
  <c r="AR117" i="10"/>
  <c r="D117" i="10"/>
  <c r="Y117" i="10"/>
  <c r="D118" i="10"/>
  <c r="Y118" i="10"/>
  <c r="AQ117" i="10"/>
  <c r="S113" i="10"/>
  <c r="AO113" i="10"/>
  <c r="R113" i="10"/>
  <c r="AN113" i="10"/>
  <c r="Q113" i="10"/>
  <c r="AM113" i="10"/>
  <c r="P113" i="10"/>
  <c r="AL113" i="10"/>
  <c r="O113" i="10"/>
  <c r="AK113" i="10"/>
  <c r="N113" i="10"/>
  <c r="AJ113" i="10"/>
  <c r="M113" i="10"/>
  <c r="AI113" i="10"/>
  <c r="L113" i="10"/>
  <c r="AH113" i="10"/>
  <c r="K113" i="10"/>
  <c r="AG113" i="10"/>
  <c r="J112" i="10"/>
  <c r="AE112" i="10"/>
  <c r="J113" i="10"/>
  <c r="AE113" i="10"/>
  <c r="AW111" i="10"/>
  <c r="I112" i="10"/>
  <c r="AD112" i="10"/>
  <c r="I113" i="10"/>
  <c r="AD113" i="10"/>
  <c r="AV111" i="10"/>
  <c r="H112" i="10"/>
  <c r="AC112" i="10"/>
  <c r="H113" i="10"/>
  <c r="AC113" i="10"/>
  <c r="AU111" i="10"/>
  <c r="G112" i="10"/>
  <c r="AB112" i="10"/>
  <c r="G113" i="10"/>
  <c r="AB113" i="10"/>
  <c r="AT111" i="10"/>
  <c r="F112" i="10"/>
  <c r="AA112" i="10"/>
  <c r="F113" i="10"/>
  <c r="AA113" i="10"/>
  <c r="AS111" i="10"/>
  <c r="E112" i="10"/>
  <c r="Z112" i="10"/>
  <c r="E113" i="10"/>
  <c r="Z113" i="10"/>
  <c r="AR111" i="10"/>
  <c r="D112" i="10"/>
  <c r="Y112" i="10"/>
  <c r="D113" i="10"/>
  <c r="Y113" i="10"/>
  <c r="AQ111" i="10"/>
  <c r="J109" i="10"/>
  <c r="AE109" i="10"/>
  <c r="J110" i="10"/>
  <c r="AE110" i="10"/>
  <c r="AW109" i="10"/>
  <c r="I109" i="10"/>
  <c r="AD109" i="10"/>
  <c r="I110" i="10"/>
  <c r="AD110" i="10"/>
  <c r="AV109" i="10"/>
  <c r="H109" i="10"/>
  <c r="AC109" i="10"/>
  <c r="H110" i="10"/>
  <c r="AC110" i="10"/>
  <c r="AU109" i="10"/>
  <c r="G109" i="10"/>
  <c r="AB109" i="10"/>
  <c r="G110" i="10"/>
  <c r="AB110" i="10"/>
  <c r="AT109" i="10"/>
  <c r="F109" i="10"/>
  <c r="AA109" i="10"/>
  <c r="F110" i="10"/>
  <c r="AA110" i="10"/>
  <c r="AS109" i="10"/>
  <c r="E109" i="10"/>
  <c r="Z109" i="10"/>
  <c r="E110" i="10"/>
  <c r="Z110" i="10"/>
  <c r="AR109" i="10"/>
  <c r="D109" i="10"/>
  <c r="Y109" i="10"/>
  <c r="D110" i="10"/>
  <c r="Y110" i="10"/>
  <c r="AQ109" i="10"/>
  <c r="S105" i="10"/>
  <c r="AO105" i="10"/>
  <c r="R105" i="10"/>
  <c r="AN105" i="10"/>
  <c r="Q105" i="10"/>
  <c r="AM105" i="10"/>
  <c r="P105" i="10"/>
  <c r="AL105" i="10"/>
  <c r="O105" i="10"/>
  <c r="AK105" i="10"/>
  <c r="N105" i="10"/>
  <c r="AJ105" i="10"/>
  <c r="M105" i="10"/>
  <c r="AI105" i="10"/>
  <c r="L105" i="10"/>
  <c r="AH105" i="10"/>
  <c r="K105" i="10"/>
  <c r="AG105" i="10"/>
  <c r="J104" i="10"/>
  <c r="AE104" i="10"/>
  <c r="J105" i="10"/>
  <c r="AE105" i="10"/>
  <c r="AW103" i="10"/>
  <c r="I104" i="10"/>
  <c r="AD104" i="10"/>
  <c r="I105" i="10"/>
  <c r="AD105" i="10"/>
  <c r="AV103" i="10"/>
  <c r="H104" i="10"/>
  <c r="AC104" i="10"/>
  <c r="H105" i="10"/>
  <c r="AC105" i="10"/>
  <c r="AU103" i="10"/>
  <c r="G104" i="10"/>
  <c r="AB104" i="10"/>
  <c r="G105" i="10"/>
  <c r="AB105" i="10"/>
  <c r="AT103" i="10"/>
  <c r="F104" i="10"/>
  <c r="AA104" i="10"/>
  <c r="F105" i="10"/>
  <c r="AA105" i="10"/>
  <c r="AS103" i="10"/>
  <c r="E104" i="10"/>
  <c r="Z104" i="10"/>
  <c r="E105" i="10"/>
  <c r="Z105" i="10"/>
  <c r="AR103" i="10"/>
  <c r="D104" i="10"/>
  <c r="Y104" i="10"/>
  <c r="D105" i="10"/>
  <c r="Y105" i="10"/>
  <c r="AQ103" i="10"/>
  <c r="J101" i="10"/>
  <c r="AE101" i="10"/>
  <c r="J102" i="10"/>
  <c r="AE102" i="10"/>
  <c r="AW101" i="10"/>
  <c r="I101" i="10"/>
  <c r="AD101" i="10"/>
  <c r="I102" i="10"/>
  <c r="AD102" i="10"/>
  <c r="AV101" i="10"/>
  <c r="H101" i="10"/>
  <c r="AC101" i="10"/>
  <c r="H102" i="10"/>
  <c r="AC102" i="10"/>
  <c r="AU101" i="10"/>
  <c r="G101" i="10"/>
  <c r="AB101" i="10"/>
  <c r="G102" i="10"/>
  <c r="AB102" i="10"/>
  <c r="AT101" i="10"/>
  <c r="F101" i="10"/>
  <c r="AA101" i="10"/>
  <c r="F102" i="10"/>
  <c r="AA102" i="10"/>
  <c r="AS101" i="10"/>
  <c r="E101" i="10"/>
  <c r="Z101" i="10"/>
  <c r="E102" i="10"/>
  <c r="Z102" i="10"/>
  <c r="AR101" i="10"/>
  <c r="D101" i="10"/>
  <c r="Y101" i="10"/>
  <c r="D102" i="10"/>
  <c r="Y102" i="10"/>
  <c r="AQ101" i="10"/>
  <c r="K96" i="10"/>
  <c r="AG96" i="10"/>
  <c r="K97" i="10"/>
  <c r="AG97" i="10"/>
  <c r="AY95" i="10"/>
  <c r="K95" i="10"/>
  <c r="AG95" i="10"/>
  <c r="R95" i="10"/>
  <c r="AN95" i="10"/>
  <c r="S95" i="10"/>
  <c r="AO95" i="10"/>
  <c r="Q95" i="10"/>
  <c r="AM95" i="10"/>
  <c r="P95" i="10"/>
  <c r="AL95" i="10"/>
  <c r="O95" i="10"/>
  <c r="AK95" i="10"/>
  <c r="N95" i="10"/>
  <c r="AJ95" i="10"/>
  <c r="M95" i="10"/>
  <c r="AI95" i="10"/>
  <c r="L95" i="10"/>
  <c r="AH95" i="10"/>
  <c r="Q96" i="10"/>
  <c r="AM96" i="10"/>
  <c r="Q97" i="10"/>
  <c r="AM97" i="10"/>
  <c r="BE95" i="10"/>
  <c r="I96" i="10"/>
  <c r="AD96" i="10"/>
  <c r="I97" i="10"/>
  <c r="AD97" i="10"/>
  <c r="AV95" i="10"/>
  <c r="J96" i="10"/>
  <c r="AE96" i="10"/>
  <c r="J97" i="10"/>
  <c r="AE97" i="10"/>
  <c r="AW95" i="10"/>
  <c r="L96" i="10"/>
  <c r="AH96" i="10"/>
  <c r="L97" i="10"/>
  <c r="AH97" i="10"/>
  <c r="AZ95" i="10"/>
  <c r="M96" i="10"/>
  <c r="AI96" i="10"/>
  <c r="M97" i="10"/>
  <c r="AI97" i="10"/>
  <c r="BA95" i="10"/>
  <c r="N96" i="10"/>
  <c r="AJ96" i="10"/>
  <c r="N97" i="10"/>
  <c r="AJ97" i="10"/>
  <c r="BB95" i="10"/>
  <c r="I93" i="10"/>
  <c r="AD93" i="10"/>
  <c r="I94" i="10"/>
  <c r="AD94" i="10"/>
  <c r="AV93" i="10"/>
  <c r="J93" i="10"/>
  <c r="AE93" i="10"/>
  <c r="J94" i="10"/>
  <c r="AE94" i="10"/>
  <c r="AW93" i="10"/>
  <c r="E96" i="10"/>
  <c r="Z96" i="10"/>
  <c r="E97" i="10"/>
  <c r="Z97" i="10"/>
  <c r="AR95" i="10"/>
  <c r="F96" i="10"/>
  <c r="AA96" i="10"/>
  <c r="F97" i="10"/>
  <c r="AA97" i="10"/>
  <c r="AS95" i="10"/>
  <c r="G96" i="10"/>
  <c r="AB96" i="10"/>
  <c r="G97" i="10"/>
  <c r="AB97" i="10"/>
  <c r="AT95" i="10"/>
  <c r="H96" i="10"/>
  <c r="AC96" i="10"/>
  <c r="H97" i="10"/>
  <c r="AC97" i="10"/>
  <c r="AU95" i="10"/>
  <c r="E93" i="10"/>
  <c r="Z93" i="10"/>
  <c r="E94" i="10"/>
  <c r="Z94" i="10"/>
  <c r="AR93" i="10"/>
  <c r="F93" i="10"/>
  <c r="AA93" i="10"/>
  <c r="F94" i="10"/>
  <c r="AA94" i="10"/>
  <c r="AS93" i="10"/>
  <c r="G93" i="10"/>
  <c r="AB93" i="10"/>
  <c r="G94" i="10"/>
  <c r="AB94" i="10"/>
  <c r="AT93" i="10"/>
  <c r="H93" i="10"/>
  <c r="AC93" i="10"/>
  <c r="H94" i="10"/>
  <c r="AC94" i="10"/>
  <c r="AU93" i="10"/>
  <c r="D96" i="10"/>
  <c r="Y96" i="10"/>
  <c r="D97" i="10"/>
  <c r="Y97" i="10"/>
  <c r="AQ95" i="10"/>
  <c r="D93" i="10"/>
  <c r="Y93" i="10"/>
  <c r="D94" i="10"/>
  <c r="Y94" i="10"/>
  <c r="AQ93" i="10"/>
  <c r="J148" i="10"/>
  <c r="I148" i="10"/>
  <c r="I161" i="10"/>
  <c r="AD161" i="10"/>
  <c r="J161" i="10"/>
  <c r="AE161" i="10"/>
  <c r="I157" i="10"/>
  <c r="AD157" i="10"/>
  <c r="J157" i="10"/>
  <c r="AE157" i="10"/>
  <c r="I169" i="26"/>
  <c r="H169" i="26"/>
  <c r="I168" i="26"/>
  <c r="H168" i="26"/>
  <c r="I163" i="26"/>
  <c r="H163" i="26"/>
  <c r="I162" i="26"/>
  <c r="H162" i="26"/>
  <c r="I157" i="26"/>
  <c r="H157" i="26"/>
  <c r="I156" i="26"/>
  <c r="H156" i="26"/>
  <c r="I151" i="26"/>
  <c r="H151" i="26"/>
  <c r="I150" i="26"/>
  <c r="H150" i="26"/>
  <c r="H6" i="26"/>
  <c r="I6" i="26"/>
  <c r="I5" i="26"/>
  <c r="H5" i="26"/>
  <c r="R74" i="1"/>
  <c r="R71" i="1"/>
  <c r="R68" i="1"/>
  <c r="R62" i="1"/>
  <c r="R59" i="1"/>
  <c r="R56" i="1"/>
  <c r="R53" i="1"/>
  <c r="R65" i="1"/>
  <c r="P65" i="1"/>
  <c r="P68" i="1"/>
  <c r="P71" i="1"/>
  <c r="P74" i="1"/>
  <c r="P53" i="1"/>
  <c r="G74" i="1"/>
  <c r="G71" i="1"/>
  <c r="G68" i="1"/>
  <c r="G65" i="1"/>
  <c r="G62" i="1"/>
  <c r="G59" i="1"/>
  <c r="G56" i="1"/>
  <c r="G53" i="1"/>
  <c r="K62" i="1"/>
  <c r="L62" i="1"/>
  <c r="H62" i="1"/>
  <c r="I62" i="1"/>
  <c r="P62" i="1"/>
  <c r="K59" i="1"/>
  <c r="L59" i="1"/>
  <c r="H59" i="1"/>
  <c r="I59" i="1"/>
  <c r="P59" i="1"/>
  <c r="K56" i="1"/>
  <c r="L56" i="1"/>
  <c r="H56" i="1"/>
  <c r="I56" i="1"/>
  <c r="P56" i="1"/>
  <c r="S151" i="10"/>
  <c r="R151" i="10"/>
  <c r="C260" i="10"/>
  <c r="X260" i="10"/>
  <c r="C256" i="10"/>
  <c r="X256" i="10"/>
  <c r="C166" i="10"/>
  <c r="X166" i="10"/>
  <c r="C161" i="10"/>
  <c r="X161" i="10"/>
  <c r="C157" i="10"/>
  <c r="X157" i="10"/>
  <c r="C152" i="10"/>
  <c r="X152" i="10"/>
  <c r="C148" i="10"/>
  <c r="B398" i="10"/>
  <c r="B394" i="10"/>
  <c r="B389" i="10"/>
  <c r="B385" i="10"/>
  <c r="B380" i="10"/>
  <c r="B376" i="10"/>
  <c r="B371" i="10"/>
  <c r="B367" i="10"/>
  <c r="B362" i="10"/>
  <c r="B358" i="10"/>
  <c r="B353" i="10"/>
  <c r="B349" i="10"/>
  <c r="B344" i="10"/>
  <c r="B340" i="10"/>
  <c r="B335" i="10"/>
  <c r="B331" i="10"/>
  <c r="B326" i="10"/>
  <c r="B322" i="10"/>
  <c r="B317" i="10"/>
  <c r="B313" i="10"/>
  <c r="B308" i="10"/>
  <c r="B304" i="10"/>
  <c r="B299" i="10"/>
  <c r="B295" i="10"/>
  <c r="B290" i="10"/>
  <c r="B286" i="10"/>
  <c r="B281" i="10"/>
  <c r="B277" i="10"/>
  <c r="B272" i="10"/>
  <c r="B268" i="10"/>
  <c r="B263" i="10"/>
  <c r="B259" i="10"/>
  <c r="B254" i="10"/>
  <c r="B250" i="10"/>
  <c r="B245" i="10"/>
  <c r="B241" i="10"/>
  <c r="B236" i="10"/>
  <c r="B232" i="10"/>
  <c r="B227" i="10"/>
  <c r="B223" i="10"/>
  <c r="B218" i="10"/>
  <c r="B214" i="10"/>
  <c r="B209" i="10"/>
  <c r="B205" i="10"/>
  <c r="B200" i="10"/>
  <c r="B196" i="10"/>
  <c r="B191" i="10"/>
  <c r="B187" i="10"/>
  <c r="B182" i="10"/>
  <c r="B178" i="10"/>
  <c r="B173" i="10"/>
  <c r="B169" i="10"/>
  <c r="B164" i="10"/>
  <c r="B160" i="10"/>
  <c r="B155" i="10"/>
  <c r="C155" i="10"/>
  <c r="R92" i="10"/>
  <c r="AN92" i="10"/>
  <c r="AN98" i="10"/>
  <c r="Q92" i="10"/>
  <c r="AM92" i="10"/>
  <c r="AM98" i="10"/>
  <c r="P92" i="10"/>
  <c r="AL92" i="10"/>
  <c r="AL98" i="10"/>
  <c r="O92" i="10"/>
  <c r="AK92" i="10"/>
  <c r="AK98" i="10"/>
  <c r="N92" i="10"/>
  <c r="AJ92" i="10"/>
  <c r="AJ98" i="10"/>
  <c r="M92" i="10"/>
  <c r="AI92" i="10"/>
  <c r="AI98" i="10"/>
  <c r="L92" i="10"/>
  <c r="AH92" i="10"/>
  <c r="AH98" i="10"/>
  <c r="K92" i="10"/>
  <c r="AG92" i="10"/>
  <c r="AG98" i="10"/>
  <c r="D92" i="10"/>
  <c r="Y92" i="10"/>
  <c r="D95" i="10"/>
  <c r="Y95" i="10"/>
  <c r="Y98" i="10"/>
  <c r="E92" i="10"/>
  <c r="Z92" i="10"/>
  <c r="E95" i="10"/>
  <c r="Z95" i="10"/>
  <c r="Z98" i="10"/>
  <c r="F92" i="10"/>
  <c r="AA92" i="10"/>
  <c r="F95" i="10"/>
  <c r="AA95" i="10"/>
  <c r="AA98" i="10"/>
  <c r="G92" i="10"/>
  <c r="AB92" i="10"/>
  <c r="G95" i="10"/>
  <c r="AB95" i="10"/>
  <c r="AB98" i="10"/>
  <c r="H92" i="10"/>
  <c r="AC92" i="10"/>
  <c r="H95" i="10"/>
  <c r="AC95" i="10"/>
  <c r="AC98" i="10"/>
  <c r="I92" i="10"/>
  <c r="AD92" i="10"/>
  <c r="I95" i="10"/>
  <c r="AD95" i="10"/>
  <c r="AD98" i="10"/>
  <c r="J92" i="10"/>
  <c r="AE92" i="10"/>
  <c r="J95" i="10"/>
  <c r="AE95" i="10"/>
  <c r="AE98" i="10"/>
  <c r="C92" i="10"/>
  <c r="X92" i="10"/>
  <c r="C93" i="10"/>
  <c r="X93" i="10"/>
  <c r="C94" i="10"/>
  <c r="X94" i="10"/>
  <c r="C95" i="10"/>
  <c r="X95" i="10"/>
  <c r="C96" i="10"/>
  <c r="X96" i="10"/>
  <c r="C97" i="10"/>
  <c r="X97" i="10"/>
  <c r="X98" i="10"/>
  <c r="C84" i="10"/>
  <c r="C85" i="10"/>
  <c r="C86" i="10"/>
  <c r="C87" i="10"/>
  <c r="C88" i="10"/>
  <c r="C89" i="10"/>
  <c r="C90" i="10"/>
  <c r="X85" i="10"/>
  <c r="X86" i="10"/>
  <c r="X87" i="10"/>
  <c r="X88" i="10"/>
  <c r="X89" i="10"/>
  <c r="D84" i="10"/>
  <c r="D87" i="10"/>
  <c r="D90" i="10"/>
  <c r="Y84" i="10"/>
  <c r="Y87" i="10"/>
  <c r="Y90" i="10"/>
  <c r="E84" i="10"/>
  <c r="E87" i="10"/>
  <c r="E90" i="10"/>
  <c r="Z84" i="10"/>
  <c r="Z87" i="10"/>
  <c r="Z90" i="10"/>
  <c r="F84" i="10"/>
  <c r="F87" i="10"/>
  <c r="F90" i="10"/>
  <c r="AA84" i="10"/>
  <c r="AA87" i="10"/>
  <c r="AA90" i="10"/>
  <c r="G84" i="10"/>
  <c r="G87" i="10"/>
  <c r="G90" i="10"/>
  <c r="AB84" i="10"/>
  <c r="AB87" i="10"/>
  <c r="AB90" i="10"/>
  <c r="H84" i="10"/>
  <c r="H87" i="10"/>
  <c r="H90" i="10"/>
  <c r="AC84" i="10"/>
  <c r="AC87" i="10"/>
  <c r="AC90" i="10"/>
  <c r="I84" i="10"/>
  <c r="I87" i="10"/>
  <c r="I90" i="10"/>
  <c r="AD84" i="10"/>
  <c r="AD87" i="10"/>
  <c r="AD90" i="10"/>
  <c r="J84" i="10"/>
  <c r="J87" i="10"/>
  <c r="J90" i="10"/>
  <c r="AE84" i="10"/>
  <c r="AE87" i="10"/>
  <c r="AE90" i="10"/>
  <c r="K84" i="10"/>
  <c r="K90" i="10"/>
  <c r="L84" i="10"/>
  <c r="L90" i="10"/>
  <c r="M84" i="10"/>
  <c r="M90" i="10"/>
  <c r="N84" i="10"/>
  <c r="N90" i="10"/>
  <c r="O84" i="10"/>
  <c r="O90" i="10"/>
  <c r="P84" i="10"/>
  <c r="P90" i="10"/>
  <c r="Q84" i="10"/>
  <c r="Q90" i="10"/>
  <c r="R84" i="10"/>
  <c r="R90" i="10"/>
  <c r="S84" i="10"/>
  <c r="S90" i="10"/>
  <c r="C80" i="10"/>
  <c r="C81" i="10"/>
  <c r="C82" i="10"/>
  <c r="C75" i="10"/>
  <c r="C76" i="10"/>
  <c r="C77" i="10"/>
  <c r="C70" i="10"/>
  <c r="C71" i="10"/>
  <c r="C72" i="10"/>
  <c r="C65" i="10"/>
  <c r="C66" i="10"/>
  <c r="C67" i="10"/>
  <c r="C60" i="10"/>
  <c r="C61" i="10"/>
  <c r="C62" i="10"/>
  <c r="AG84" i="10"/>
  <c r="X84" i="10"/>
  <c r="X90" i="10"/>
  <c r="C50" i="10"/>
  <c r="C51" i="10"/>
  <c r="C52" i="10"/>
  <c r="X81" i="10"/>
  <c r="X80" i="10"/>
  <c r="X76" i="10"/>
  <c r="X75" i="10"/>
  <c r="X71" i="10"/>
  <c r="X70" i="10"/>
  <c r="X61" i="10"/>
  <c r="X60" i="10"/>
  <c r="X66" i="10"/>
  <c r="X65" i="10"/>
  <c r="C56" i="10"/>
  <c r="X56" i="10"/>
  <c r="C55" i="10"/>
  <c r="X55" i="10"/>
  <c r="X51" i="10"/>
  <c r="X50" i="10"/>
  <c r="C6" i="10"/>
  <c r="U244" i="1"/>
  <c r="X242" i="1"/>
  <c r="W242" i="1"/>
  <c r="Y242" i="1"/>
  <c r="X241" i="1"/>
  <c r="W241" i="1"/>
  <c r="Y241" i="1"/>
  <c r="X239" i="1"/>
  <c r="W239" i="1"/>
  <c r="Y239" i="1"/>
  <c r="X238" i="1"/>
  <c r="W238" i="1"/>
  <c r="Y238" i="1"/>
  <c r="X236" i="1"/>
  <c r="W236" i="1"/>
  <c r="Y236" i="1"/>
  <c r="X235" i="1"/>
  <c r="W235" i="1"/>
  <c r="Y235" i="1"/>
  <c r="X233" i="1"/>
  <c r="W233" i="1"/>
  <c r="Y233" i="1"/>
  <c r="X232" i="1"/>
  <c r="W232" i="1"/>
  <c r="Y232" i="1"/>
  <c r="X230" i="1"/>
  <c r="W230" i="1"/>
  <c r="Y230" i="1"/>
  <c r="X229" i="1"/>
  <c r="W229" i="1"/>
  <c r="Y229" i="1"/>
  <c r="X227" i="1"/>
  <c r="W227" i="1"/>
  <c r="Y227" i="1"/>
  <c r="X226" i="1"/>
  <c r="W226" i="1"/>
  <c r="Y226" i="1"/>
  <c r="X224" i="1"/>
  <c r="W224" i="1"/>
  <c r="Y224" i="1"/>
  <c r="X223" i="1"/>
  <c r="W223" i="1"/>
  <c r="Y223" i="1"/>
  <c r="X221" i="1"/>
  <c r="W221" i="1"/>
  <c r="Y221" i="1"/>
  <c r="X220" i="1"/>
  <c r="W220" i="1"/>
  <c r="Y220" i="1"/>
  <c r="X218" i="1"/>
  <c r="W218" i="1"/>
  <c r="Y218" i="1"/>
  <c r="X217" i="1"/>
  <c r="W217" i="1"/>
  <c r="Y217" i="1"/>
  <c r="X215" i="1"/>
  <c r="W215" i="1"/>
  <c r="Y215" i="1"/>
  <c r="X214" i="1"/>
  <c r="W214" i="1"/>
  <c r="Y214" i="1"/>
  <c r="X212" i="1"/>
  <c r="W212" i="1"/>
  <c r="Y212" i="1"/>
  <c r="X211" i="1"/>
  <c r="W211" i="1"/>
  <c r="Y211" i="1"/>
  <c r="X209" i="1"/>
  <c r="W209" i="1"/>
  <c r="Y209" i="1"/>
  <c r="X208" i="1"/>
  <c r="W208" i="1"/>
  <c r="Y208" i="1"/>
  <c r="X206" i="1"/>
  <c r="W206" i="1"/>
  <c r="Y206" i="1"/>
  <c r="X205" i="1"/>
  <c r="W205" i="1"/>
  <c r="Y205" i="1"/>
  <c r="X203" i="1"/>
  <c r="W203" i="1"/>
  <c r="Y203" i="1"/>
  <c r="X202" i="1"/>
  <c r="W202" i="1"/>
  <c r="Y202" i="1"/>
  <c r="X200" i="1"/>
  <c r="W200" i="1"/>
  <c r="Y200" i="1"/>
  <c r="X199" i="1"/>
  <c r="W199" i="1"/>
  <c r="Y199" i="1"/>
  <c r="X197" i="1"/>
  <c r="W197" i="1"/>
  <c r="Y197" i="1"/>
  <c r="X196" i="1"/>
  <c r="W196" i="1"/>
  <c r="Y196" i="1"/>
  <c r="X194" i="1"/>
  <c r="W194" i="1"/>
  <c r="Y194" i="1"/>
  <c r="X193" i="1"/>
  <c r="W193" i="1"/>
  <c r="Y193" i="1"/>
  <c r="X191" i="1"/>
  <c r="W191" i="1"/>
  <c r="Y191" i="1"/>
  <c r="X190" i="1"/>
  <c r="W190" i="1"/>
  <c r="Y190" i="1"/>
  <c r="X188" i="1"/>
  <c r="W188" i="1"/>
  <c r="Y188" i="1"/>
  <c r="X187" i="1"/>
  <c r="W187" i="1"/>
  <c r="Y187" i="1"/>
  <c r="X185" i="1"/>
  <c r="W185" i="1"/>
  <c r="Y185" i="1"/>
  <c r="X184" i="1"/>
  <c r="W184" i="1"/>
  <c r="Y184" i="1"/>
  <c r="X182" i="1"/>
  <c r="W182" i="1"/>
  <c r="Y182" i="1"/>
  <c r="X181" i="1"/>
  <c r="W181" i="1"/>
  <c r="Y181" i="1"/>
  <c r="X179" i="1"/>
  <c r="W179" i="1"/>
  <c r="Y179" i="1"/>
  <c r="X178" i="1"/>
  <c r="W178" i="1"/>
  <c r="Y178" i="1"/>
  <c r="X176" i="1"/>
  <c r="W176" i="1"/>
  <c r="Y176" i="1"/>
  <c r="X175" i="1"/>
  <c r="W175" i="1"/>
  <c r="Y175" i="1"/>
  <c r="X173" i="1"/>
  <c r="W173" i="1"/>
  <c r="Y173" i="1"/>
  <c r="X172" i="1"/>
  <c r="W172" i="1"/>
  <c r="Y172" i="1"/>
  <c r="X170" i="1"/>
  <c r="W170" i="1"/>
  <c r="Y170" i="1"/>
  <c r="X169" i="1"/>
  <c r="W169" i="1"/>
  <c r="Y169" i="1"/>
  <c r="X167" i="1"/>
  <c r="W167" i="1"/>
  <c r="Y167" i="1"/>
  <c r="X166" i="1"/>
  <c r="W166" i="1"/>
  <c r="Y166" i="1"/>
  <c r="X164" i="1"/>
  <c r="W164" i="1"/>
  <c r="Y164" i="1"/>
  <c r="X163" i="1"/>
  <c r="W163" i="1"/>
  <c r="Y163" i="1"/>
  <c r="X158" i="1"/>
  <c r="W158" i="1"/>
  <c r="Y158" i="1"/>
  <c r="X157" i="1"/>
  <c r="W157" i="1"/>
  <c r="Y157" i="1"/>
  <c r="X155" i="1"/>
  <c r="W155" i="1"/>
  <c r="Y155" i="1"/>
  <c r="X154" i="1"/>
  <c r="W154" i="1"/>
  <c r="Y154" i="1"/>
  <c r="X152" i="1"/>
  <c r="W152" i="1"/>
  <c r="Y152" i="1"/>
  <c r="X151" i="1"/>
  <c r="W151" i="1"/>
  <c r="Y151" i="1"/>
  <c r="X149" i="1"/>
  <c r="W149" i="1"/>
  <c r="Y149" i="1"/>
  <c r="X148" i="1"/>
  <c r="W148" i="1"/>
  <c r="Y148" i="1"/>
  <c r="X146" i="1"/>
  <c r="W146" i="1"/>
  <c r="Y146" i="1"/>
  <c r="X145" i="1"/>
  <c r="W145" i="1"/>
  <c r="Y145" i="1"/>
  <c r="X143" i="1"/>
  <c r="W143" i="1"/>
  <c r="Y143" i="1"/>
  <c r="X142" i="1"/>
  <c r="W142" i="1"/>
  <c r="Y142" i="1"/>
  <c r="X140" i="1"/>
  <c r="W140" i="1"/>
  <c r="Y140" i="1"/>
  <c r="X139" i="1"/>
  <c r="W139" i="1"/>
  <c r="Y139" i="1"/>
  <c r="X137" i="1"/>
  <c r="W137" i="1"/>
  <c r="Y137" i="1"/>
  <c r="X136" i="1"/>
  <c r="W136" i="1"/>
  <c r="Y136" i="1"/>
  <c r="X134" i="1"/>
  <c r="W134" i="1"/>
  <c r="Y134" i="1"/>
  <c r="X133" i="1"/>
  <c r="W133" i="1"/>
  <c r="Y133" i="1"/>
  <c r="X131" i="1"/>
  <c r="W131" i="1"/>
  <c r="Y131" i="1"/>
  <c r="X130" i="1"/>
  <c r="W130" i="1"/>
  <c r="Y130" i="1"/>
  <c r="X128" i="1"/>
  <c r="W128" i="1"/>
  <c r="Y128" i="1"/>
  <c r="X127" i="1"/>
  <c r="W127" i="1"/>
  <c r="Y127" i="1"/>
  <c r="X125" i="1"/>
  <c r="W125" i="1"/>
  <c r="Y125" i="1"/>
  <c r="X124" i="1"/>
  <c r="W124" i="1"/>
  <c r="Y124" i="1"/>
  <c r="X122" i="1"/>
  <c r="W122" i="1"/>
  <c r="Y122" i="1"/>
  <c r="X121" i="1"/>
  <c r="W121" i="1"/>
  <c r="Y121" i="1"/>
  <c r="X119" i="1"/>
  <c r="W119" i="1"/>
  <c r="Y119" i="1"/>
  <c r="X118" i="1"/>
  <c r="W118" i="1"/>
  <c r="Y118" i="1"/>
  <c r="X116" i="1"/>
  <c r="W116" i="1"/>
  <c r="Y116" i="1"/>
  <c r="X115" i="1"/>
  <c r="W115" i="1"/>
  <c r="Y115" i="1"/>
  <c r="X113" i="1"/>
  <c r="W113" i="1"/>
  <c r="Y113" i="1"/>
  <c r="X112" i="1"/>
  <c r="W112" i="1"/>
  <c r="Y112" i="1"/>
  <c r="X110" i="1"/>
  <c r="W110" i="1"/>
  <c r="Y110" i="1"/>
  <c r="X109" i="1"/>
  <c r="W109" i="1"/>
  <c r="Y109" i="1"/>
  <c r="X107" i="1"/>
  <c r="W107" i="1"/>
  <c r="Y107" i="1"/>
  <c r="X106" i="1"/>
  <c r="W106" i="1"/>
  <c r="Y106" i="1"/>
  <c r="X104" i="1"/>
  <c r="W104" i="1"/>
  <c r="Y104" i="1"/>
  <c r="X103" i="1"/>
  <c r="W103" i="1"/>
  <c r="Y103" i="1"/>
  <c r="X101" i="1"/>
  <c r="W101" i="1"/>
  <c r="Y101" i="1"/>
  <c r="X100" i="1"/>
  <c r="W100" i="1"/>
  <c r="Y100" i="1"/>
  <c r="X98" i="1"/>
  <c r="W98" i="1"/>
  <c r="Y98" i="1"/>
  <c r="X97" i="1"/>
  <c r="W97" i="1"/>
  <c r="Y97" i="1"/>
  <c r="X95" i="1"/>
  <c r="W95" i="1"/>
  <c r="Y95" i="1"/>
  <c r="X94" i="1"/>
  <c r="W94" i="1"/>
  <c r="Y94" i="1"/>
  <c r="X92" i="1"/>
  <c r="W92" i="1"/>
  <c r="Y92" i="1"/>
  <c r="X91" i="1"/>
  <c r="W91" i="1"/>
  <c r="Y91" i="1"/>
  <c r="X89" i="1"/>
  <c r="W89" i="1"/>
  <c r="Y89" i="1"/>
  <c r="X88" i="1"/>
  <c r="W88" i="1"/>
  <c r="Y88" i="1"/>
  <c r="X86" i="1"/>
  <c r="W86" i="1"/>
  <c r="Y86" i="1"/>
  <c r="X85" i="1"/>
  <c r="W85" i="1"/>
  <c r="Y85" i="1"/>
  <c r="X83" i="1"/>
  <c r="W83" i="1"/>
  <c r="Y83" i="1"/>
  <c r="X82" i="1"/>
  <c r="W82" i="1"/>
  <c r="Y82" i="1"/>
  <c r="X80" i="1"/>
  <c r="W80" i="1"/>
  <c r="Y80" i="1"/>
  <c r="X79" i="1"/>
  <c r="W79" i="1"/>
  <c r="Y79" i="1"/>
  <c r="Y77" i="1"/>
  <c r="W77" i="1"/>
  <c r="X77" i="1"/>
  <c r="X76" i="1"/>
  <c r="W76" i="1"/>
  <c r="Y76" i="1"/>
  <c r="J199" i="1"/>
  <c r="I199" i="1"/>
  <c r="H199" i="1"/>
  <c r="J196" i="1"/>
  <c r="I196" i="1"/>
  <c r="H196" i="1"/>
  <c r="G242" i="1"/>
  <c r="G239" i="1"/>
  <c r="G236" i="1"/>
  <c r="G233" i="1"/>
  <c r="G230" i="1"/>
  <c r="G227" i="1"/>
  <c r="G224" i="1"/>
  <c r="G221" i="1"/>
  <c r="G218" i="1"/>
  <c r="G215" i="1"/>
  <c r="G212" i="1"/>
  <c r="G209" i="1"/>
  <c r="G206" i="1"/>
  <c r="G203" i="1"/>
  <c r="G200" i="1"/>
  <c r="G197" i="1"/>
  <c r="G194" i="1"/>
  <c r="G191" i="1"/>
  <c r="G188" i="1"/>
  <c r="G185" i="1"/>
  <c r="G182" i="1"/>
  <c r="G179" i="1"/>
  <c r="G176" i="1"/>
  <c r="G173" i="1"/>
  <c r="G170" i="1"/>
  <c r="G167" i="1"/>
  <c r="G164" i="1"/>
  <c r="G161" i="1"/>
  <c r="G158" i="1"/>
  <c r="G155" i="1"/>
  <c r="G152" i="1"/>
  <c r="G149" i="1"/>
  <c r="G146" i="1"/>
  <c r="G143" i="1"/>
  <c r="G140" i="1"/>
  <c r="G137" i="1"/>
  <c r="G80" i="1"/>
  <c r="G77" i="1"/>
  <c r="G83" i="1"/>
  <c r="G86" i="1"/>
  <c r="G89" i="1"/>
  <c r="G92" i="1"/>
  <c r="G95" i="1"/>
  <c r="G98" i="1"/>
  <c r="G101" i="1"/>
  <c r="G104" i="1"/>
  <c r="G107" i="1"/>
  <c r="G110" i="1"/>
  <c r="G113" i="1"/>
  <c r="G116" i="1"/>
  <c r="G119" i="1"/>
  <c r="G122" i="1"/>
  <c r="G125" i="1"/>
  <c r="G128" i="1"/>
  <c r="G131" i="1"/>
  <c r="G134" i="1"/>
  <c r="D6" i="10"/>
  <c r="E6" i="10"/>
  <c r="F6" i="10"/>
  <c r="G6" i="10"/>
  <c r="H6" i="10"/>
  <c r="I6" i="10"/>
  <c r="K6" i="10"/>
  <c r="M6" i="10"/>
  <c r="N6" i="10"/>
  <c r="O6" i="10"/>
  <c r="P6" i="10"/>
  <c r="Q6" i="10"/>
  <c r="S6" i="10"/>
  <c r="T6" i="10"/>
  <c r="C3" i="10"/>
  <c r="C4" i="10"/>
  <c r="C5" i="10"/>
  <c r="G8" i="1"/>
  <c r="G11" i="1"/>
  <c r="G14" i="1"/>
  <c r="G17" i="1"/>
  <c r="G20" i="1"/>
  <c r="G23" i="1"/>
  <c r="G26" i="1"/>
  <c r="G29" i="1"/>
  <c r="G32" i="1"/>
  <c r="G35" i="1"/>
  <c r="G38" i="1"/>
  <c r="G41" i="1"/>
  <c r="G44" i="1"/>
  <c r="G47" i="1"/>
  <c r="G50" i="1"/>
  <c r="G5" i="1"/>
  <c r="K81" i="10"/>
  <c r="K3" i="10"/>
  <c r="K4" i="10"/>
  <c r="AG81" i="10"/>
  <c r="L81" i="10"/>
  <c r="AH81" i="10"/>
  <c r="M81" i="10"/>
  <c r="M3" i="10"/>
  <c r="M4" i="10"/>
  <c r="AI81" i="10"/>
  <c r="N81" i="10"/>
  <c r="N3" i="10"/>
  <c r="N4" i="10"/>
  <c r="AJ81" i="10"/>
  <c r="O81" i="10"/>
  <c r="O3" i="10"/>
  <c r="O4" i="10"/>
  <c r="AK81" i="10"/>
  <c r="P81" i="10"/>
  <c r="P3" i="10"/>
  <c r="P4" i="10"/>
  <c r="AL81" i="10"/>
  <c r="Q81" i="10"/>
  <c r="Q3" i="10"/>
  <c r="Q4" i="10"/>
  <c r="AM81" i="10"/>
  <c r="R81" i="10"/>
  <c r="R3" i="10"/>
  <c r="AN81" i="10"/>
  <c r="S81" i="10"/>
  <c r="S3" i="10"/>
  <c r="S4" i="10"/>
  <c r="AO81" i="10"/>
  <c r="D81" i="10"/>
  <c r="D3" i="10"/>
  <c r="D4" i="10"/>
  <c r="Y81" i="10"/>
  <c r="E81" i="10"/>
  <c r="E3" i="10"/>
  <c r="E4" i="10"/>
  <c r="Z81" i="10"/>
  <c r="F81" i="10"/>
  <c r="F3" i="10"/>
  <c r="F4" i="10"/>
  <c r="AA81" i="10"/>
  <c r="G81" i="10"/>
  <c r="G3" i="10"/>
  <c r="G4" i="10"/>
  <c r="AB81" i="10"/>
  <c r="H81" i="10"/>
  <c r="H3" i="10"/>
  <c r="H4" i="10"/>
  <c r="AC81" i="10"/>
  <c r="I81" i="10"/>
  <c r="I3" i="10"/>
  <c r="I4" i="10"/>
  <c r="AD81" i="10"/>
  <c r="J81" i="10"/>
  <c r="AE81" i="10"/>
  <c r="C79" i="10"/>
  <c r="K76" i="10"/>
  <c r="K5" i="10"/>
  <c r="AG76" i="10"/>
  <c r="L76" i="10"/>
  <c r="AH76" i="10"/>
  <c r="M76" i="10"/>
  <c r="M5" i="10"/>
  <c r="AI76" i="10"/>
  <c r="N76" i="10"/>
  <c r="N5" i="10"/>
  <c r="AJ76" i="10"/>
  <c r="O76" i="10"/>
  <c r="O5" i="10"/>
  <c r="AK76" i="10"/>
  <c r="P76" i="10"/>
  <c r="P5" i="10"/>
  <c r="AL76" i="10"/>
  <c r="Q76" i="10"/>
  <c r="Q5" i="10"/>
  <c r="AM76" i="10"/>
  <c r="R76" i="10"/>
  <c r="R5" i="10"/>
  <c r="AN76" i="10"/>
  <c r="S76" i="10"/>
  <c r="S5" i="10"/>
  <c r="AO76" i="10"/>
  <c r="D76" i="10"/>
  <c r="D5" i="10"/>
  <c r="Y76" i="10"/>
  <c r="E76" i="10"/>
  <c r="E5" i="10"/>
  <c r="Z76" i="10"/>
  <c r="F76" i="10"/>
  <c r="F5" i="10"/>
  <c r="AA76" i="10"/>
  <c r="G76" i="10"/>
  <c r="G5" i="10"/>
  <c r="AB76" i="10"/>
  <c r="H76" i="10"/>
  <c r="H5" i="10"/>
  <c r="AC76" i="10"/>
  <c r="I76" i="10"/>
  <c r="I5" i="10"/>
  <c r="AD76" i="10"/>
  <c r="J76" i="10"/>
  <c r="AE76" i="10"/>
  <c r="C74" i="10"/>
  <c r="K71" i="10"/>
  <c r="AG71" i="10"/>
  <c r="L71" i="10"/>
  <c r="AH71" i="10"/>
  <c r="M71" i="10"/>
  <c r="AI71" i="10"/>
  <c r="N71" i="10"/>
  <c r="AJ71" i="10"/>
  <c r="O71" i="10"/>
  <c r="AK71" i="10"/>
  <c r="P71" i="10"/>
  <c r="AL71" i="10"/>
  <c r="Q71" i="10"/>
  <c r="AM71" i="10"/>
  <c r="R71" i="10"/>
  <c r="AN71" i="10"/>
  <c r="S71" i="10"/>
  <c r="AO71" i="10"/>
  <c r="D71" i="10"/>
  <c r="Y71" i="10"/>
  <c r="E71" i="10"/>
  <c r="Z71" i="10"/>
  <c r="F71" i="10"/>
  <c r="AA71" i="10"/>
  <c r="G71" i="10"/>
  <c r="AB71" i="10"/>
  <c r="H71" i="10"/>
  <c r="AC71" i="10"/>
  <c r="I71" i="10"/>
  <c r="AD71" i="10"/>
  <c r="J71" i="10"/>
  <c r="AE71" i="10"/>
  <c r="C69" i="10"/>
  <c r="K66" i="10"/>
  <c r="AG66" i="10"/>
  <c r="L66" i="10"/>
  <c r="AH66" i="10"/>
  <c r="M66" i="10"/>
  <c r="AI66" i="10"/>
  <c r="N66" i="10"/>
  <c r="AJ66" i="10"/>
  <c r="O66" i="10"/>
  <c r="AK66" i="10"/>
  <c r="P66" i="10"/>
  <c r="AL66" i="10"/>
  <c r="Q66" i="10"/>
  <c r="AM66" i="10"/>
  <c r="R66" i="10"/>
  <c r="AN66" i="10"/>
  <c r="S66" i="10"/>
  <c r="AO66" i="10"/>
  <c r="D66" i="10"/>
  <c r="Y66" i="10"/>
  <c r="E66" i="10"/>
  <c r="Z66" i="10"/>
  <c r="F66" i="10"/>
  <c r="AA66" i="10"/>
  <c r="G66" i="10"/>
  <c r="AB66" i="10"/>
  <c r="H66" i="10"/>
  <c r="AC66" i="10"/>
  <c r="I66" i="10"/>
  <c r="AD66" i="10"/>
  <c r="J66" i="10"/>
  <c r="AE66" i="10"/>
  <c r="C64" i="10"/>
  <c r="K61" i="10"/>
  <c r="AG61" i="10"/>
  <c r="L61" i="10"/>
  <c r="AH61" i="10"/>
  <c r="M61" i="10"/>
  <c r="AI61" i="10"/>
  <c r="N61" i="10"/>
  <c r="AJ61" i="10"/>
  <c r="O61" i="10"/>
  <c r="AK61" i="10"/>
  <c r="P61" i="10"/>
  <c r="AL61" i="10"/>
  <c r="Q61" i="10"/>
  <c r="AM61" i="10"/>
  <c r="R61" i="10"/>
  <c r="AN61" i="10"/>
  <c r="S61" i="10"/>
  <c r="AO61" i="10"/>
  <c r="D61" i="10"/>
  <c r="Y61" i="10"/>
  <c r="E61" i="10"/>
  <c r="Z61" i="10"/>
  <c r="F61" i="10"/>
  <c r="AA61" i="10"/>
  <c r="G61" i="10"/>
  <c r="AB61" i="10"/>
  <c r="H61" i="10"/>
  <c r="AC61" i="10"/>
  <c r="I61" i="10"/>
  <c r="AD61" i="10"/>
  <c r="J61" i="10"/>
  <c r="AE61" i="10"/>
  <c r="C59" i="10"/>
  <c r="K56" i="10"/>
  <c r="AG56" i="10"/>
  <c r="L56" i="10"/>
  <c r="AH56" i="10"/>
  <c r="M56" i="10"/>
  <c r="AI56" i="10"/>
  <c r="N56" i="10"/>
  <c r="AJ56" i="10"/>
  <c r="O56" i="10"/>
  <c r="AK56" i="10"/>
  <c r="P56" i="10"/>
  <c r="AL56" i="10"/>
  <c r="Q56" i="10"/>
  <c r="AM56" i="10"/>
  <c r="R56" i="10"/>
  <c r="AN56" i="10"/>
  <c r="S56" i="10"/>
  <c r="AO56" i="10"/>
  <c r="D56" i="10"/>
  <c r="Y56" i="10"/>
  <c r="E56" i="10"/>
  <c r="Z56" i="10"/>
  <c r="F56" i="10"/>
  <c r="AA56" i="10"/>
  <c r="G56" i="10"/>
  <c r="AB56" i="10"/>
  <c r="H56" i="10"/>
  <c r="AC56" i="10"/>
  <c r="I56" i="10"/>
  <c r="AD56" i="10"/>
  <c r="J56" i="10"/>
  <c r="AE56" i="10"/>
  <c r="C54" i="10"/>
  <c r="K51" i="10"/>
  <c r="AG51" i="10"/>
  <c r="L51" i="10"/>
  <c r="AH51" i="10"/>
  <c r="M51" i="10"/>
  <c r="AI51" i="10"/>
  <c r="N51" i="10"/>
  <c r="AJ51" i="10"/>
  <c r="O51" i="10"/>
  <c r="AK51" i="10"/>
  <c r="P51" i="10"/>
  <c r="AL51" i="10"/>
  <c r="Q51" i="10"/>
  <c r="AM51" i="10"/>
  <c r="R51" i="10"/>
  <c r="AN51" i="10"/>
  <c r="S51" i="10"/>
  <c r="AO51" i="10"/>
  <c r="D51" i="10"/>
  <c r="Y51" i="10"/>
  <c r="E51" i="10"/>
  <c r="Z51" i="10"/>
  <c r="F51" i="10"/>
  <c r="AA51" i="10"/>
  <c r="G51" i="10"/>
  <c r="AB51" i="10"/>
  <c r="H51" i="10"/>
  <c r="AC51" i="10"/>
  <c r="I51" i="10"/>
  <c r="AD51" i="10"/>
  <c r="J51" i="10"/>
  <c r="AE51" i="10"/>
  <c r="C49" i="10"/>
  <c r="K46" i="10"/>
  <c r="AG46" i="10"/>
  <c r="L46" i="10"/>
  <c r="AH46" i="10"/>
  <c r="M46" i="10"/>
  <c r="AI46" i="10"/>
  <c r="N46" i="10"/>
  <c r="AJ46" i="10"/>
  <c r="O46" i="10"/>
  <c r="AK46" i="10"/>
  <c r="P46" i="10"/>
  <c r="AL46" i="10"/>
  <c r="Q46" i="10"/>
  <c r="AM46" i="10"/>
  <c r="R46" i="10"/>
  <c r="AN46" i="10"/>
  <c r="S46" i="10"/>
  <c r="AO46" i="10"/>
  <c r="C46" i="10"/>
  <c r="X46" i="10"/>
  <c r="D46" i="10"/>
  <c r="Y46" i="10"/>
  <c r="E46" i="10"/>
  <c r="Z46" i="10"/>
  <c r="F46" i="10"/>
  <c r="AA46" i="10"/>
  <c r="G46" i="10"/>
  <c r="AB46" i="10"/>
  <c r="H46" i="10"/>
  <c r="AC46" i="10"/>
  <c r="I46" i="10"/>
  <c r="AD46" i="10"/>
  <c r="J46" i="10"/>
  <c r="AE46" i="10"/>
  <c r="C44" i="10"/>
  <c r="K41" i="10"/>
  <c r="AG41" i="10"/>
  <c r="L41" i="10"/>
  <c r="AH41" i="10"/>
  <c r="M41" i="10"/>
  <c r="AI41" i="10"/>
  <c r="N41" i="10"/>
  <c r="AJ41" i="10"/>
  <c r="O41" i="10"/>
  <c r="AK41" i="10"/>
  <c r="P41" i="10"/>
  <c r="AL41" i="10"/>
  <c r="Q41" i="10"/>
  <c r="AM41" i="10"/>
  <c r="R41" i="10"/>
  <c r="AN41" i="10"/>
  <c r="S41" i="10"/>
  <c r="AO41" i="10"/>
  <c r="C41" i="10"/>
  <c r="X41" i="10"/>
  <c r="D41" i="10"/>
  <c r="Y41" i="10"/>
  <c r="E41" i="10"/>
  <c r="Z41" i="10"/>
  <c r="F41" i="10"/>
  <c r="AA41" i="10"/>
  <c r="G41" i="10"/>
  <c r="AB41" i="10"/>
  <c r="H41" i="10"/>
  <c r="AC41" i="10"/>
  <c r="I41" i="10"/>
  <c r="AD41" i="10"/>
  <c r="J41" i="10"/>
  <c r="AE41" i="10"/>
  <c r="C39" i="10"/>
  <c r="K36" i="10"/>
  <c r="AG36" i="10"/>
  <c r="L36" i="10"/>
  <c r="AH36" i="10"/>
  <c r="M36" i="10"/>
  <c r="AI36" i="10"/>
  <c r="N36" i="10"/>
  <c r="AJ36" i="10"/>
  <c r="O36" i="10"/>
  <c r="AK36" i="10"/>
  <c r="P36" i="10"/>
  <c r="AL36" i="10"/>
  <c r="Q36" i="10"/>
  <c r="AM36" i="10"/>
  <c r="R36" i="10"/>
  <c r="AN36" i="10"/>
  <c r="S36" i="10"/>
  <c r="AO36" i="10"/>
  <c r="C36" i="10"/>
  <c r="X36" i="10"/>
  <c r="D36" i="10"/>
  <c r="Y36" i="10"/>
  <c r="E36" i="10"/>
  <c r="Z36" i="10"/>
  <c r="F36" i="10"/>
  <c r="AA36" i="10"/>
  <c r="G36" i="10"/>
  <c r="AB36" i="10"/>
  <c r="H36" i="10"/>
  <c r="AC36" i="10"/>
  <c r="I36" i="10"/>
  <c r="AD36" i="10"/>
  <c r="J36" i="10"/>
  <c r="AE36" i="10"/>
  <c r="C34" i="10"/>
  <c r="K31" i="10"/>
  <c r="AG31" i="10"/>
  <c r="L31" i="10"/>
  <c r="AH31" i="10"/>
  <c r="M31" i="10"/>
  <c r="AI31" i="10"/>
  <c r="N31" i="10"/>
  <c r="AJ31" i="10"/>
  <c r="O31" i="10"/>
  <c r="AK31" i="10"/>
  <c r="P31" i="10"/>
  <c r="AL31" i="10"/>
  <c r="Q31" i="10"/>
  <c r="AM31" i="10"/>
  <c r="R31" i="10"/>
  <c r="AN31" i="10"/>
  <c r="S31" i="10"/>
  <c r="AO31" i="10"/>
  <c r="C31" i="10"/>
  <c r="X31" i="10"/>
  <c r="D31" i="10"/>
  <c r="Y31" i="10"/>
  <c r="E31" i="10"/>
  <c r="Z31" i="10"/>
  <c r="F31" i="10"/>
  <c r="AA31" i="10"/>
  <c r="G31" i="10"/>
  <c r="AB31" i="10"/>
  <c r="H31" i="10"/>
  <c r="AC31" i="10"/>
  <c r="I31" i="10"/>
  <c r="AD31" i="10"/>
  <c r="J31" i="10"/>
  <c r="AE31" i="10"/>
  <c r="C29" i="10"/>
  <c r="K26" i="10"/>
  <c r="AG26" i="10"/>
  <c r="L26" i="10"/>
  <c r="AH26" i="10"/>
  <c r="M26" i="10"/>
  <c r="AI26" i="10"/>
  <c r="N26" i="10"/>
  <c r="AJ26" i="10"/>
  <c r="O26" i="10"/>
  <c r="AK26" i="10"/>
  <c r="P26" i="10"/>
  <c r="AL26" i="10"/>
  <c r="Q26" i="10"/>
  <c r="AM26" i="10"/>
  <c r="R26" i="10"/>
  <c r="AN26" i="10"/>
  <c r="S26" i="10"/>
  <c r="AO26" i="10"/>
  <c r="C26" i="10"/>
  <c r="X26" i="10"/>
  <c r="D26" i="10"/>
  <c r="Y26" i="10"/>
  <c r="E26" i="10"/>
  <c r="Z26" i="10"/>
  <c r="F26" i="10"/>
  <c r="AA26" i="10"/>
  <c r="G26" i="10"/>
  <c r="AB26" i="10"/>
  <c r="H26" i="10"/>
  <c r="AC26" i="10"/>
  <c r="I26" i="10"/>
  <c r="AD26" i="10"/>
  <c r="J26" i="10"/>
  <c r="AE26" i="10"/>
  <c r="C24" i="10"/>
  <c r="K21" i="10"/>
  <c r="AG21" i="10"/>
  <c r="L21" i="10"/>
  <c r="AH21" i="10"/>
  <c r="M21" i="10"/>
  <c r="AI21" i="10"/>
  <c r="N21" i="10"/>
  <c r="AJ21" i="10"/>
  <c r="O21" i="10"/>
  <c r="AK21" i="10"/>
  <c r="P21" i="10"/>
  <c r="AL21" i="10"/>
  <c r="Q21" i="10"/>
  <c r="AM21" i="10"/>
  <c r="R21" i="10"/>
  <c r="AN21" i="10"/>
  <c r="S21" i="10"/>
  <c r="AO21" i="10"/>
  <c r="C21" i="10"/>
  <c r="X21" i="10"/>
  <c r="D21" i="10"/>
  <c r="Y21" i="10"/>
  <c r="E21" i="10"/>
  <c r="Z21" i="10"/>
  <c r="F21" i="10"/>
  <c r="AA21" i="10"/>
  <c r="G21" i="10"/>
  <c r="AB21" i="10"/>
  <c r="H21" i="10"/>
  <c r="AC21" i="10"/>
  <c r="I21" i="10"/>
  <c r="AD21" i="10"/>
  <c r="J21" i="10"/>
  <c r="AE21" i="10"/>
  <c r="C19" i="10"/>
  <c r="K16" i="10"/>
  <c r="AG16" i="10"/>
  <c r="L16" i="10"/>
  <c r="AH16" i="10"/>
  <c r="M16" i="10"/>
  <c r="AI16" i="10"/>
  <c r="N16" i="10"/>
  <c r="AJ16" i="10"/>
  <c r="O16" i="10"/>
  <c r="AK16" i="10"/>
  <c r="P16" i="10"/>
  <c r="AL16" i="10"/>
  <c r="Q16" i="10"/>
  <c r="AM16" i="10"/>
  <c r="R16" i="10"/>
  <c r="AN16" i="10"/>
  <c r="S16" i="10"/>
  <c r="AO16" i="10"/>
  <c r="C16" i="10"/>
  <c r="X16" i="10"/>
  <c r="D16" i="10"/>
  <c r="Y16" i="10"/>
  <c r="E16" i="10"/>
  <c r="Z16" i="10"/>
  <c r="F16" i="10"/>
  <c r="AA16" i="10"/>
  <c r="G16" i="10"/>
  <c r="AB16" i="10"/>
  <c r="H16" i="10"/>
  <c r="AC16" i="10"/>
  <c r="I16" i="10"/>
  <c r="AD16" i="10"/>
  <c r="J16" i="10"/>
  <c r="AE16" i="10"/>
  <c r="C14" i="10"/>
  <c r="K11" i="10"/>
  <c r="AG11" i="10"/>
  <c r="L11" i="10"/>
  <c r="AH11" i="10"/>
  <c r="M11" i="10"/>
  <c r="AI11" i="10"/>
  <c r="N11" i="10"/>
  <c r="AJ11" i="10"/>
  <c r="O11" i="10"/>
  <c r="AK11" i="10"/>
  <c r="P11" i="10"/>
  <c r="AL11" i="10"/>
  <c r="Q11" i="10"/>
  <c r="AM11" i="10"/>
  <c r="R11" i="10"/>
  <c r="AN11" i="10"/>
  <c r="S11" i="10"/>
  <c r="AO11" i="10"/>
  <c r="D11" i="10"/>
  <c r="Y11" i="10"/>
  <c r="E11" i="10"/>
  <c r="Z11" i="10"/>
  <c r="F11" i="10"/>
  <c r="AA11" i="10"/>
  <c r="G11" i="10"/>
  <c r="AB11" i="10"/>
  <c r="H11" i="10"/>
  <c r="AC11" i="10"/>
  <c r="I11" i="10"/>
  <c r="AD11" i="10"/>
  <c r="J11" i="10"/>
  <c r="AE11" i="10"/>
  <c r="C11" i="10"/>
  <c r="X11" i="10"/>
  <c r="C9" i="10"/>
  <c r="AG5" i="10"/>
  <c r="AH5" i="10"/>
  <c r="AI5" i="10"/>
  <c r="AJ5" i="10"/>
  <c r="AK5" i="10"/>
  <c r="AL5" i="10"/>
  <c r="AM5" i="10"/>
  <c r="AN5" i="10"/>
  <c r="AO5" i="10"/>
  <c r="X5" i="10"/>
  <c r="Y5" i="10"/>
  <c r="Z5" i="10"/>
  <c r="AA5" i="10"/>
  <c r="AB5" i="10"/>
  <c r="AC5" i="10"/>
  <c r="AD5" i="10"/>
  <c r="AE5" i="10"/>
  <c r="AE3" i="10"/>
  <c r="AD3" i="10"/>
  <c r="AC3" i="10"/>
  <c r="AB3" i="10"/>
  <c r="AA3" i="10"/>
  <c r="Z3" i="10"/>
  <c r="Y3" i="10"/>
  <c r="X3" i="10"/>
  <c r="J50" i="21"/>
  <c r="J47" i="21"/>
  <c r="J44" i="21"/>
  <c r="J41" i="21"/>
  <c r="J38" i="21"/>
  <c r="J35" i="21"/>
  <c r="J32" i="21"/>
  <c r="J29" i="21"/>
  <c r="J26" i="21"/>
  <c r="J23" i="21"/>
  <c r="J20" i="21"/>
  <c r="J17" i="21"/>
  <c r="J14" i="21"/>
  <c r="J11" i="21"/>
  <c r="J8" i="21"/>
  <c r="J5" i="21"/>
  <c r="J50" i="20"/>
  <c r="J47" i="20"/>
  <c r="J44" i="20"/>
  <c r="J41" i="20"/>
  <c r="J38" i="20"/>
  <c r="J35" i="20"/>
  <c r="J32" i="20"/>
  <c r="J29" i="20"/>
  <c r="J26" i="20"/>
  <c r="J23" i="20"/>
  <c r="J20" i="20"/>
  <c r="J17" i="20"/>
  <c r="J14" i="20"/>
  <c r="J11" i="20"/>
  <c r="J8" i="20"/>
  <c r="J5" i="20"/>
  <c r="J50" i="19"/>
  <c r="J47" i="19"/>
  <c r="J44" i="19"/>
  <c r="J41" i="19"/>
  <c r="J38" i="19"/>
  <c r="J35" i="19"/>
  <c r="J32" i="19"/>
  <c r="J29" i="19"/>
  <c r="J26" i="19"/>
  <c r="J23" i="19"/>
  <c r="J20" i="19"/>
  <c r="J17" i="19"/>
  <c r="J14" i="19"/>
  <c r="J11" i="19"/>
  <c r="J8" i="19"/>
  <c r="J5" i="19"/>
  <c r="J50" i="18"/>
  <c r="J47" i="18"/>
  <c r="J44" i="18"/>
  <c r="J41" i="18"/>
  <c r="J38" i="18"/>
  <c r="J35" i="18"/>
  <c r="J32" i="18"/>
  <c r="J29" i="18"/>
  <c r="J26" i="18"/>
  <c r="J23" i="18"/>
  <c r="J20" i="18"/>
  <c r="J17" i="18"/>
  <c r="J14" i="18"/>
  <c r="J11" i="18"/>
  <c r="J8" i="18"/>
  <c r="J5" i="18"/>
  <c r="J50" i="17"/>
  <c r="J47" i="17"/>
  <c r="J44" i="17"/>
  <c r="J41" i="17"/>
  <c r="J38" i="17"/>
  <c r="J35" i="17"/>
  <c r="J32" i="17"/>
  <c r="J29" i="17"/>
  <c r="J26" i="17"/>
  <c r="J23" i="17"/>
  <c r="J20" i="17"/>
  <c r="J17" i="17"/>
  <c r="J14" i="17"/>
  <c r="J11" i="17"/>
  <c r="J8" i="17"/>
  <c r="J5" i="17"/>
  <c r="J50" i="15"/>
  <c r="J47" i="15"/>
  <c r="J44" i="15"/>
  <c r="J41" i="15"/>
  <c r="J38" i="15"/>
  <c r="J35" i="15"/>
  <c r="G32" i="15"/>
  <c r="J32" i="15"/>
  <c r="G29" i="15"/>
  <c r="J29" i="15"/>
  <c r="G26" i="15"/>
  <c r="J26" i="15"/>
  <c r="G23" i="15"/>
  <c r="J23" i="15"/>
  <c r="G20" i="15"/>
  <c r="J20" i="15"/>
  <c r="G17" i="15"/>
  <c r="J17" i="15"/>
  <c r="G14" i="15"/>
  <c r="J14" i="15"/>
  <c r="G11" i="15"/>
  <c r="J11" i="15"/>
  <c r="G8" i="15"/>
  <c r="J8" i="15"/>
  <c r="G5" i="15"/>
  <c r="J5" i="15"/>
  <c r="J50" i="14"/>
  <c r="J47" i="14"/>
  <c r="J44" i="14"/>
  <c r="J41" i="14"/>
  <c r="J38" i="14"/>
  <c r="J35" i="14"/>
  <c r="J32" i="14"/>
  <c r="J29" i="14"/>
  <c r="J26" i="14"/>
  <c r="J23" i="14"/>
  <c r="J20" i="14"/>
  <c r="J17" i="14"/>
  <c r="J14" i="14"/>
  <c r="J11" i="14"/>
  <c r="J8" i="14"/>
  <c r="J5" i="14"/>
  <c r="G50" i="12"/>
  <c r="J50" i="12"/>
  <c r="G47" i="12"/>
  <c r="J47" i="12"/>
  <c r="G44" i="12"/>
  <c r="J44" i="12"/>
  <c r="G41" i="12"/>
  <c r="J41" i="12"/>
  <c r="G38" i="12"/>
  <c r="J38" i="12"/>
  <c r="G35" i="12"/>
  <c r="J35" i="12"/>
  <c r="G32" i="12"/>
  <c r="J32" i="12"/>
  <c r="G29" i="12"/>
  <c r="J29" i="12"/>
  <c r="G26" i="12"/>
  <c r="J26" i="12"/>
  <c r="G23" i="12"/>
  <c r="J23" i="12"/>
  <c r="G20" i="12"/>
  <c r="J20" i="12"/>
  <c r="G17" i="12"/>
  <c r="J17" i="12"/>
  <c r="G14" i="12"/>
  <c r="J14" i="12"/>
  <c r="G11" i="12"/>
  <c r="J11" i="12"/>
  <c r="G8" i="12"/>
  <c r="J8" i="12"/>
  <c r="G5" i="12"/>
  <c r="J5" i="12"/>
  <c r="H5" i="8"/>
  <c r="H8" i="8"/>
  <c r="H11" i="8"/>
  <c r="H14" i="8"/>
  <c r="H17" i="8"/>
  <c r="H20" i="8"/>
  <c r="H23" i="8"/>
  <c r="H26" i="8"/>
  <c r="H29" i="8"/>
  <c r="H32" i="8"/>
  <c r="H35" i="8"/>
  <c r="H38" i="8"/>
  <c r="H41" i="8"/>
  <c r="H44" i="8"/>
  <c r="H47" i="8"/>
  <c r="H50" i="8"/>
  <c r="H53" i="8"/>
  <c r="H56" i="8"/>
  <c r="H59" i="8"/>
  <c r="H62" i="8"/>
  <c r="H65" i="8"/>
  <c r="H68" i="8"/>
  <c r="H71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J5" i="6"/>
  <c r="J28" i="1"/>
  <c r="K28" i="1"/>
  <c r="H28" i="1"/>
  <c r="J31" i="1"/>
  <c r="J25" i="1"/>
  <c r="J22" i="1"/>
  <c r="J19" i="1"/>
  <c r="J16" i="1"/>
  <c r="J13" i="1"/>
  <c r="J10" i="1"/>
  <c r="J7" i="1"/>
  <c r="J5" i="1"/>
  <c r="J4" i="1"/>
  <c r="J50" i="11"/>
  <c r="J47" i="11"/>
  <c r="J44" i="11"/>
  <c r="J41" i="11"/>
  <c r="J38" i="11"/>
  <c r="J35" i="11"/>
  <c r="J32" i="11"/>
  <c r="J29" i="11"/>
  <c r="J26" i="11"/>
  <c r="J23" i="11"/>
  <c r="J20" i="11"/>
  <c r="J17" i="11"/>
  <c r="J14" i="11"/>
  <c r="J11" i="11"/>
  <c r="J8" i="11"/>
  <c r="J5" i="11"/>
  <c r="H50" i="9"/>
  <c r="K50" i="9"/>
  <c r="H47" i="9"/>
  <c r="K47" i="9"/>
  <c r="H44" i="9"/>
  <c r="K44" i="9"/>
  <c r="H41" i="9"/>
  <c r="K41" i="9"/>
  <c r="H38" i="9"/>
  <c r="K38" i="9"/>
  <c r="H35" i="9"/>
  <c r="K35" i="9"/>
  <c r="H32" i="9"/>
  <c r="K32" i="9"/>
  <c r="H29" i="9"/>
  <c r="K29" i="9"/>
  <c r="H26" i="9"/>
  <c r="K26" i="9"/>
  <c r="H23" i="9"/>
  <c r="K23" i="9"/>
  <c r="H20" i="9"/>
  <c r="K20" i="9"/>
  <c r="H17" i="9"/>
  <c r="K17" i="9"/>
  <c r="H14" i="9"/>
  <c r="K14" i="9"/>
  <c r="H11" i="9"/>
  <c r="K11" i="9"/>
  <c r="H8" i="9"/>
  <c r="K8" i="9"/>
  <c r="H5" i="9"/>
  <c r="K5" i="9"/>
  <c r="H53" i="9"/>
  <c r="H56" i="9"/>
  <c r="H59" i="9"/>
  <c r="H62" i="9"/>
  <c r="H65" i="9"/>
  <c r="H68" i="9"/>
  <c r="H71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K50" i="8"/>
  <c r="K47" i="8"/>
  <c r="K44" i="8"/>
  <c r="K41" i="8"/>
  <c r="K38" i="8"/>
  <c r="K35" i="8"/>
  <c r="K32" i="8"/>
  <c r="K29" i="8"/>
  <c r="K26" i="8"/>
  <c r="K23" i="8"/>
  <c r="K20" i="8"/>
  <c r="K17" i="8"/>
  <c r="K14" i="8"/>
  <c r="K11" i="8"/>
  <c r="K8" i="8"/>
  <c r="K5" i="8"/>
  <c r="G50" i="7"/>
  <c r="J50" i="7"/>
  <c r="G47" i="7"/>
  <c r="J47" i="7"/>
  <c r="G44" i="7"/>
  <c r="J44" i="7"/>
  <c r="G41" i="7"/>
  <c r="J41" i="7"/>
  <c r="G38" i="7"/>
  <c r="J38" i="7"/>
  <c r="G35" i="7"/>
  <c r="J35" i="7"/>
  <c r="G32" i="7"/>
  <c r="J32" i="7"/>
  <c r="G29" i="7"/>
  <c r="J29" i="7"/>
  <c r="G26" i="7"/>
  <c r="J26" i="7"/>
  <c r="G23" i="7"/>
  <c r="J23" i="7"/>
  <c r="G20" i="7"/>
  <c r="J20" i="7"/>
  <c r="G17" i="7"/>
  <c r="J17" i="7"/>
  <c r="G14" i="7"/>
  <c r="J14" i="7"/>
  <c r="G11" i="7"/>
  <c r="J11" i="7"/>
  <c r="G8" i="7"/>
  <c r="J8" i="7"/>
  <c r="G5" i="7"/>
  <c r="J5" i="7"/>
  <c r="G50" i="6"/>
  <c r="J50" i="6"/>
  <c r="G47" i="6"/>
  <c r="J47" i="6"/>
  <c r="G44" i="6"/>
  <c r="J44" i="6"/>
  <c r="G41" i="6"/>
  <c r="J41" i="6"/>
  <c r="G38" i="6"/>
  <c r="J38" i="6"/>
  <c r="G35" i="6"/>
  <c r="J35" i="6"/>
  <c r="G32" i="6"/>
  <c r="J32" i="6"/>
  <c r="G29" i="6"/>
  <c r="J29" i="6"/>
  <c r="G26" i="6"/>
  <c r="J26" i="6"/>
  <c r="G23" i="6"/>
  <c r="J23" i="6"/>
  <c r="G20" i="6"/>
  <c r="J20" i="6"/>
  <c r="G17" i="6"/>
  <c r="J17" i="6"/>
  <c r="G14" i="6"/>
  <c r="J14" i="6"/>
  <c r="G11" i="6"/>
  <c r="J11" i="6"/>
  <c r="G8" i="6"/>
  <c r="J8" i="6"/>
  <c r="G5" i="2"/>
  <c r="J5" i="2"/>
  <c r="G50" i="5"/>
  <c r="J50" i="5"/>
  <c r="G47" i="5"/>
  <c r="J47" i="5"/>
  <c r="G44" i="5"/>
  <c r="J44" i="5"/>
  <c r="G41" i="5"/>
  <c r="J41" i="5"/>
  <c r="G38" i="5"/>
  <c r="J38" i="5"/>
  <c r="G35" i="5"/>
  <c r="J35" i="5"/>
  <c r="G32" i="5"/>
  <c r="J32" i="5"/>
  <c r="G29" i="5"/>
  <c r="J29" i="5"/>
  <c r="G26" i="5"/>
  <c r="J26" i="5"/>
  <c r="G23" i="5"/>
  <c r="J23" i="5"/>
  <c r="G20" i="5"/>
  <c r="J20" i="5"/>
  <c r="G17" i="5"/>
  <c r="J17" i="5"/>
  <c r="G14" i="5"/>
  <c r="J14" i="5"/>
  <c r="G11" i="5"/>
  <c r="J11" i="5"/>
  <c r="G8" i="5"/>
  <c r="J8" i="5"/>
  <c r="G5" i="5"/>
  <c r="J5" i="5"/>
  <c r="G50" i="3"/>
  <c r="J50" i="3"/>
  <c r="G47" i="3"/>
  <c r="J47" i="3"/>
  <c r="G44" i="3"/>
  <c r="J44" i="3"/>
  <c r="G41" i="3"/>
  <c r="J41" i="3"/>
  <c r="G38" i="3"/>
  <c r="J38" i="3"/>
  <c r="G35" i="3"/>
  <c r="J35" i="3"/>
  <c r="G32" i="3"/>
  <c r="J32" i="3"/>
  <c r="G29" i="3"/>
  <c r="J29" i="3"/>
  <c r="G26" i="3"/>
  <c r="J26" i="3"/>
  <c r="G23" i="3"/>
  <c r="J23" i="3"/>
  <c r="G20" i="3"/>
  <c r="J20" i="3"/>
  <c r="G17" i="3"/>
  <c r="J17" i="3"/>
  <c r="G14" i="3"/>
  <c r="J14" i="3"/>
  <c r="G11" i="3"/>
  <c r="J11" i="3"/>
  <c r="G8" i="3"/>
  <c r="J8" i="3"/>
  <c r="G5" i="3"/>
  <c r="J5" i="3"/>
  <c r="G50" i="2"/>
  <c r="J50" i="2"/>
  <c r="G47" i="2"/>
  <c r="J47" i="2"/>
  <c r="G44" i="2"/>
  <c r="J44" i="2"/>
  <c r="G41" i="2"/>
  <c r="J41" i="2"/>
  <c r="G38" i="2"/>
  <c r="J38" i="2"/>
  <c r="G35" i="2"/>
  <c r="J35" i="2"/>
  <c r="G32" i="2"/>
  <c r="J32" i="2"/>
  <c r="G29" i="2"/>
  <c r="J29" i="2"/>
  <c r="G26" i="2"/>
  <c r="J26" i="2"/>
  <c r="G23" i="2"/>
  <c r="J23" i="2"/>
  <c r="G20" i="2"/>
  <c r="J20" i="2"/>
  <c r="G17" i="2"/>
  <c r="J17" i="2"/>
  <c r="G14" i="2"/>
  <c r="J14" i="2"/>
  <c r="G11" i="2"/>
  <c r="J11" i="2"/>
  <c r="G8" i="2"/>
  <c r="J8" i="2"/>
  <c r="J50" i="1"/>
  <c r="J47" i="1"/>
  <c r="J44" i="1"/>
  <c r="J41" i="1"/>
  <c r="J38" i="1"/>
  <c r="J35" i="1"/>
  <c r="J32" i="1"/>
  <c r="J29" i="1"/>
  <c r="J26" i="1"/>
  <c r="J23" i="1"/>
  <c r="J20" i="1"/>
  <c r="J17" i="1"/>
  <c r="J14" i="1"/>
  <c r="J11" i="1"/>
  <c r="J8" i="1"/>
  <c r="F346" i="10"/>
  <c r="AA346" i="10"/>
  <c r="G346" i="10"/>
  <c r="AB346" i="10"/>
  <c r="H346" i="10"/>
  <c r="AC346" i="10"/>
  <c r="I346" i="10"/>
  <c r="AD346" i="10"/>
  <c r="J346" i="10"/>
  <c r="AE346" i="10"/>
  <c r="K346" i="10"/>
  <c r="AG346" i="10"/>
  <c r="L346" i="10"/>
  <c r="AH346" i="10"/>
  <c r="M346" i="10"/>
  <c r="AI346" i="10"/>
  <c r="N346" i="10"/>
  <c r="AJ346" i="10"/>
  <c r="O346" i="10"/>
  <c r="AK346" i="10"/>
  <c r="P346" i="10"/>
  <c r="AL346" i="10"/>
  <c r="Q346" i="10"/>
  <c r="AM346" i="10"/>
  <c r="R346" i="10"/>
  <c r="AN346" i="10"/>
  <c r="S346" i="10"/>
  <c r="AO346" i="10"/>
  <c r="F319" i="10"/>
  <c r="AA319" i="10"/>
  <c r="G319" i="10"/>
  <c r="AB319" i="10"/>
  <c r="H319" i="10"/>
  <c r="AC319" i="10"/>
  <c r="I319" i="10"/>
  <c r="AD319" i="10"/>
  <c r="J319" i="10"/>
  <c r="AE319" i="10"/>
  <c r="K319" i="10"/>
  <c r="AG319" i="10"/>
  <c r="L319" i="10"/>
  <c r="AH319" i="10"/>
  <c r="M319" i="10"/>
  <c r="AI319" i="10"/>
  <c r="N319" i="10"/>
  <c r="AJ319" i="10"/>
  <c r="O319" i="10"/>
  <c r="AK319" i="10"/>
  <c r="P319" i="10"/>
  <c r="AL319" i="10"/>
  <c r="Q319" i="10"/>
  <c r="AM319" i="10"/>
  <c r="R319" i="10"/>
  <c r="AN319" i="10"/>
  <c r="S319" i="10"/>
  <c r="AO319" i="10"/>
  <c r="F206" i="10"/>
  <c r="AA206" i="10"/>
  <c r="G206" i="10"/>
  <c r="AB206" i="10"/>
  <c r="H206" i="10"/>
  <c r="AC206" i="10"/>
  <c r="I206" i="10"/>
  <c r="AD206" i="10"/>
  <c r="J206" i="10"/>
  <c r="AE206" i="10"/>
  <c r="K206" i="10"/>
  <c r="AG206" i="10"/>
  <c r="L206" i="10"/>
  <c r="AH206" i="10"/>
  <c r="M206" i="10"/>
  <c r="AI206" i="10"/>
  <c r="N206" i="10"/>
  <c r="AJ206" i="10"/>
  <c r="O206" i="10"/>
  <c r="AK206" i="10"/>
  <c r="P206" i="10"/>
  <c r="AL206" i="10"/>
  <c r="Q206" i="10"/>
  <c r="AM206" i="10"/>
  <c r="R206" i="10"/>
  <c r="AN206" i="10"/>
  <c r="S206" i="10"/>
  <c r="AO206" i="10"/>
  <c r="I77" i="1"/>
  <c r="H77" i="1"/>
  <c r="M77" i="1"/>
  <c r="I80" i="1"/>
  <c r="H80" i="1"/>
  <c r="M80" i="1"/>
  <c r="I83" i="1"/>
  <c r="H83" i="1"/>
  <c r="M83" i="1"/>
  <c r="I86" i="1"/>
  <c r="H86" i="1"/>
  <c r="M86" i="1"/>
  <c r="I89" i="1"/>
  <c r="H89" i="1"/>
  <c r="M89" i="1"/>
  <c r="I92" i="1"/>
  <c r="H92" i="1"/>
  <c r="M92" i="1"/>
  <c r="I95" i="1"/>
  <c r="H95" i="1"/>
  <c r="M95" i="1"/>
  <c r="I98" i="1"/>
  <c r="H98" i="1"/>
  <c r="M98" i="1"/>
  <c r="I101" i="1"/>
  <c r="H101" i="1"/>
  <c r="M101" i="1"/>
  <c r="I104" i="1"/>
  <c r="H104" i="1"/>
  <c r="M104" i="1"/>
  <c r="I107" i="1"/>
  <c r="H107" i="1"/>
  <c r="M107" i="1"/>
  <c r="I110" i="1"/>
  <c r="H110" i="1"/>
  <c r="M110" i="1"/>
  <c r="I113" i="1"/>
  <c r="H113" i="1"/>
  <c r="M113" i="1"/>
  <c r="I116" i="1"/>
  <c r="H116" i="1"/>
  <c r="M116" i="1"/>
  <c r="I119" i="1"/>
  <c r="H119" i="1"/>
  <c r="M119" i="1"/>
  <c r="I122" i="1"/>
  <c r="H122" i="1"/>
  <c r="M122" i="1"/>
  <c r="I125" i="1"/>
  <c r="H125" i="1"/>
  <c r="M125" i="1"/>
  <c r="I128" i="1"/>
  <c r="H128" i="1"/>
  <c r="M128" i="1"/>
  <c r="I131" i="1"/>
  <c r="H131" i="1"/>
  <c r="M131" i="1"/>
  <c r="I134" i="1"/>
  <c r="H134" i="1"/>
  <c r="M134" i="1"/>
  <c r="I137" i="1"/>
  <c r="H137" i="1"/>
  <c r="M137" i="1"/>
  <c r="I140" i="1"/>
  <c r="H140" i="1"/>
  <c r="M140" i="1"/>
  <c r="I143" i="1"/>
  <c r="H143" i="1"/>
  <c r="M143" i="1"/>
  <c r="I146" i="1"/>
  <c r="H146" i="1"/>
  <c r="M146" i="1"/>
  <c r="I149" i="1"/>
  <c r="H149" i="1"/>
  <c r="M149" i="1"/>
  <c r="I152" i="1"/>
  <c r="H152" i="1"/>
  <c r="M152" i="1"/>
  <c r="I155" i="1"/>
  <c r="H155" i="1"/>
  <c r="M155" i="1"/>
  <c r="I158" i="1"/>
  <c r="H158" i="1"/>
  <c r="M158" i="1"/>
  <c r="I161" i="1"/>
  <c r="H161" i="1"/>
  <c r="M161" i="1"/>
  <c r="I164" i="1"/>
  <c r="H164" i="1"/>
  <c r="M164" i="1"/>
  <c r="I167" i="1"/>
  <c r="H167" i="1"/>
  <c r="M167" i="1"/>
  <c r="I170" i="1"/>
  <c r="H170" i="1"/>
  <c r="M170" i="1"/>
  <c r="I173" i="1"/>
  <c r="H173" i="1"/>
  <c r="M173" i="1"/>
  <c r="I176" i="1"/>
  <c r="H176" i="1"/>
  <c r="M176" i="1"/>
  <c r="I179" i="1"/>
  <c r="H179" i="1"/>
  <c r="M179" i="1"/>
  <c r="I182" i="1"/>
  <c r="H182" i="1"/>
  <c r="M182" i="1"/>
  <c r="I185" i="1"/>
  <c r="H185" i="1"/>
  <c r="M185" i="1"/>
  <c r="I188" i="1"/>
  <c r="H188" i="1"/>
  <c r="M188" i="1"/>
  <c r="I191" i="1"/>
  <c r="H191" i="1"/>
  <c r="M191" i="1"/>
  <c r="I194" i="1"/>
  <c r="H194" i="1"/>
  <c r="M194" i="1"/>
  <c r="I197" i="1"/>
  <c r="H197" i="1"/>
  <c r="M197" i="1"/>
  <c r="I200" i="1"/>
  <c r="H200" i="1"/>
  <c r="M200" i="1"/>
  <c r="I203" i="1"/>
  <c r="H203" i="1"/>
  <c r="M203" i="1"/>
  <c r="I206" i="1"/>
  <c r="H206" i="1"/>
  <c r="M206" i="1"/>
  <c r="I209" i="1"/>
  <c r="H209" i="1"/>
  <c r="M209" i="1"/>
  <c r="I212" i="1"/>
  <c r="H212" i="1"/>
  <c r="M212" i="1"/>
  <c r="I215" i="1"/>
  <c r="H215" i="1"/>
  <c r="M215" i="1"/>
  <c r="I218" i="1"/>
  <c r="H218" i="1"/>
  <c r="M218" i="1"/>
  <c r="I221" i="1"/>
  <c r="H221" i="1"/>
  <c r="M221" i="1"/>
  <c r="I224" i="1"/>
  <c r="H224" i="1"/>
  <c r="M224" i="1"/>
  <c r="I227" i="1"/>
  <c r="H227" i="1"/>
  <c r="M227" i="1"/>
  <c r="I230" i="1"/>
  <c r="H230" i="1"/>
  <c r="M230" i="1"/>
  <c r="I233" i="1"/>
  <c r="H233" i="1"/>
  <c r="M233" i="1"/>
  <c r="I236" i="1"/>
  <c r="H236" i="1"/>
  <c r="M236" i="1"/>
  <c r="I239" i="1"/>
  <c r="H239" i="1"/>
  <c r="M239" i="1"/>
  <c r="I242" i="1"/>
  <c r="H242" i="1"/>
  <c r="M242" i="1"/>
  <c r="M244" i="1"/>
  <c r="R77" i="1"/>
  <c r="R83" i="1"/>
  <c r="R89" i="1"/>
  <c r="R95" i="1"/>
  <c r="R101" i="1"/>
  <c r="R107" i="1"/>
  <c r="R113" i="1"/>
  <c r="R119" i="1"/>
  <c r="R125" i="1"/>
  <c r="R131" i="1"/>
  <c r="R137" i="1"/>
  <c r="R143" i="1"/>
  <c r="R149" i="1"/>
  <c r="R155" i="1"/>
  <c r="R161" i="1"/>
  <c r="R167" i="1"/>
  <c r="R173" i="1"/>
  <c r="R179" i="1"/>
  <c r="R185" i="1"/>
  <c r="R191" i="1"/>
  <c r="R197" i="1"/>
  <c r="R203" i="1"/>
  <c r="R209" i="1"/>
  <c r="R215" i="1"/>
  <c r="R221" i="1"/>
  <c r="R227" i="1"/>
  <c r="R233" i="1"/>
  <c r="R239" i="1"/>
  <c r="R244" i="1"/>
  <c r="L77" i="1"/>
  <c r="L80" i="1"/>
  <c r="L83" i="1"/>
  <c r="L86" i="1"/>
  <c r="L89" i="1"/>
  <c r="L92" i="1"/>
  <c r="L95" i="1"/>
  <c r="L98" i="1"/>
  <c r="L101" i="1"/>
  <c r="L104" i="1"/>
  <c r="L107" i="1"/>
  <c r="L110" i="1"/>
  <c r="L113" i="1"/>
  <c r="L116" i="1"/>
  <c r="L119" i="1"/>
  <c r="L122" i="1"/>
  <c r="L125" i="1"/>
  <c r="L128" i="1"/>
  <c r="L131" i="1"/>
  <c r="L134" i="1"/>
  <c r="L137" i="1"/>
  <c r="L140" i="1"/>
  <c r="L143" i="1"/>
  <c r="L146" i="1"/>
  <c r="L149" i="1"/>
  <c r="L152" i="1"/>
  <c r="L155" i="1"/>
  <c r="L158" i="1"/>
  <c r="L161" i="1"/>
  <c r="L164" i="1"/>
  <c r="L167" i="1"/>
  <c r="L170" i="1"/>
  <c r="L173" i="1"/>
  <c r="L176" i="1"/>
  <c r="L179" i="1"/>
  <c r="L182" i="1"/>
  <c r="L185" i="1"/>
  <c r="L188" i="1"/>
  <c r="L191" i="1"/>
  <c r="L194" i="1"/>
  <c r="L197" i="1"/>
  <c r="L200" i="1"/>
  <c r="L203" i="1"/>
  <c r="L206" i="1"/>
  <c r="L209" i="1"/>
  <c r="L212" i="1"/>
  <c r="L215" i="1"/>
  <c r="L218" i="1"/>
  <c r="L221" i="1"/>
  <c r="L224" i="1"/>
  <c r="L227" i="1"/>
  <c r="L230" i="1"/>
  <c r="L233" i="1"/>
  <c r="L236" i="1"/>
  <c r="L239" i="1"/>
  <c r="L242" i="1"/>
  <c r="L244" i="1"/>
  <c r="Q77" i="1"/>
  <c r="Q83" i="1"/>
  <c r="Q89" i="1"/>
  <c r="Q95" i="1"/>
  <c r="Q101" i="1"/>
  <c r="Q107" i="1"/>
  <c r="Q113" i="1"/>
  <c r="Q119" i="1"/>
  <c r="Q125" i="1"/>
  <c r="Q131" i="1"/>
  <c r="Q137" i="1"/>
  <c r="Q143" i="1"/>
  <c r="Q149" i="1"/>
  <c r="Q155" i="1"/>
  <c r="Q161" i="1"/>
  <c r="Q167" i="1"/>
  <c r="Q173" i="1"/>
  <c r="Q179" i="1"/>
  <c r="Q185" i="1"/>
  <c r="Q191" i="1"/>
  <c r="Q197" i="1"/>
  <c r="Q203" i="1"/>
  <c r="Q209" i="1"/>
  <c r="Q215" i="1"/>
  <c r="Q221" i="1"/>
  <c r="Q227" i="1"/>
  <c r="Q233" i="1"/>
  <c r="Q239" i="1"/>
  <c r="Q244" i="1"/>
  <c r="T244" i="1"/>
  <c r="O158" i="1"/>
  <c r="O77" i="1"/>
  <c r="O80" i="1"/>
  <c r="O83" i="1"/>
  <c r="O86" i="1"/>
  <c r="O89" i="1"/>
  <c r="O92" i="1"/>
  <c r="O95" i="1"/>
  <c r="O98" i="1"/>
  <c r="O101" i="1"/>
  <c r="O104" i="1"/>
  <c r="O107" i="1"/>
  <c r="O110" i="1"/>
  <c r="O113" i="1"/>
  <c r="O116" i="1"/>
  <c r="O119" i="1"/>
  <c r="O122" i="1"/>
  <c r="O125" i="1"/>
  <c r="O128" i="1"/>
  <c r="O131" i="1"/>
  <c r="O134" i="1"/>
  <c r="O137" i="1"/>
  <c r="O140" i="1"/>
  <c r="O143" i="1"/>
  <c r="O146" i="1"/>
  <c r="O149" i="1"/>
  <c r="O152" i="1"/>
  <c r="O155" i="1"/>
  <c r="O161" i="1"/>
  <c r="O164" i="1"/>
  <c r="O167" i="1"/>
  <c r="O170" i="1"/>
  <c r="O173" i="1"/>
  <c r="O176" i="1"/>
  <c r="O179" i="1"/>
  <c r="O182" i="1"/>
  <c r="O185" i="1"/>
  <c r="O188" i="1"/>
  <c r="O191" i="1"/>
  <c r="O194" i="1"/>
  <c r="O197" i="1"/>
  <c r="O200" i="1"/>
  <c r="O203" i="1"/>
  <c r="O206" i="1"/>
  <c r="O209" i="1"/>
  <c r="O212" i="1"/>
  <c r="O215" i="1"/>
  <c r="O218" i="1"/>
  <c r="O221" i="1"/>
  <c r="O224" i="1"/>
  <c r="O227" i="1"/>
  <c r="O230" i="1"/>
  <c r="O233" i="1"/>
  <c r="O236" i="1"/>
  <c r="O239" i="1"/>
  <c r="O242" i="1"/>
  <c r="O244" i="1"/>
  <c r="N148" i="10"/>
  <c r="AJ148" i="10"/>
  <c r="M148" i="10"/>
  <c r="AI148" i="10"/>
  <c r="D348" i="10"/>
  <c r="F233" i="10"/>
  <c r="AA233" i="10"/>
  <c r="G233" i="10"/>
  <c r="AB233" i="10"/>
  <c r="H233" i="10"/>
  <c r="AC233" i="10"/>
  <c r="K31" i="1"/>
  <c r="H31" i="1"/>
  <c r="K25" i="1"/>
  <c r="H25" i="1"/>
  <c r="K22" i="1"/>
  <c r="H22" i="1"/>
  <c r="K19" i="1"/>
  <c r="H19" i="1"/>
  <c r="K16" i="1"/>
  <c r="H16" i="1"/>
  <c r="K13" i="1"/>
  <c r="H13" i="1"/>
  <c r="K10" i="1"/>
  <c r="H10" i="1"/>
  <c r="K7" i="1"/>
  <c r="H7" i="1"/>
  <c r="I4" i="1"/>
  <c r="H4" i="1"/>
  <c r="I241" i="1"/>
  <c r="H241" i="1"/>
  <c r="J241" i="1"/>
  <c r="I238" i="1"/>
  <c r="H238" i="1"/>
  <c r="J238" i="1"/>
  <c r="I235" i="1"/>
  <c r="H235" i="1"/>
  <c r="J235" i="1"/>
  <c r="I232" i="1"/>
  <c r="H232" i="1"/>
  <c r="J232" i="1"/>
  <c r="I229" i="1"/>
  <c r="H229" i="1"/>
  <c r="J229" i="1"/>
  <c r="I226" i="1"/>
  <c r="H226" i="1"/>
  <c r="J226" i="1"/>
  <c r="I223" i="1"/>
  <c r="H223" i="1"/>
  <c r="J223" i="1"/>
  <c r="I220" i="1"/>
  <c r="H220" i="1"/>
  <c r="J220" i="1"/>
  <c r="I217" i="1"/>
  <c r="H217" i="1"/>
  <c r="J217" i="1"/>
  <c r="I214" i="1"/>
  <c r="H214" i="1"/>
  <c r="J214" i="1"/>
  <c r="I211" i="1"/>
  <c r="H211" i="1"/>
  <c r="J211" i="1"/>
  <c r="I208" i="1"/>
  <c r="H208" i="1"/>
  <c r="J208" i="1"/>
  <c r="I205" i="1"/>
  <c r="H205" i="1"/>
  <c r="J205" i="1"/>
  <c r="I202" i="1"/>
  <c r="H202" i="1"/>
  <c r="J202" i="1"/>
  <c r="I193" i="1"/>
  <c r="H193" i="1"/>
  <c r="J193" i="1"/>
  <c r="I190" i="1"/>
  <c r="H190" i="1"/>
  <c r="J190" i="1"/>
  <c r="I187" i="1"/>
  <c r="H187" i="1"/>
  <c r="J187" i="1"/>
  <c r="I184" i="1"/>
  <c r="H184" i="1"/>
  <c r="J184" i="1"/>
  <c r="I181" i="1"/>
  <c r="H181" i="1"/>
  <c r="J181" i="1"/>
  <c r="I178" i="1"/>
  <c r="H178" i="1"/>
  <c r="J178" i="1"/>
  <c r="I175" i="1"/>
  <c r="H175" i="1"/>
  <c r="J175" i="1"/>
  <c r="I172" i="1"/>
  <c r="H172" i="1"/>
  <c r="J172" i="1"/>
  <c r="I169" i="1"/>
  <c r="H169" i="1"/>
  <c r="J169" i="1"/>
  <c r="I166" i="1"/>
  <c r="H166" i="1"/>
  <c r="J166" i="1"/>
  <c r="I163" i="1"/>
  <c r="H163" i="1"/>
  <c r="J163" i="1"/>
  <c r="I160" i="1"/>
  <c r="H160" i="1"/>
  <c r="J160" i="1"/>
  <c r="I157" i="1"/>
  <c r="H157" i="1"/>
  <c r="J157" i="1"/>
  <c r="I154" i="1"/>
  <c r="H154" i="1"/>
  <c r="J154" i="1"/>
  <c r="J155" i="1"/>
  <c r="J158" i="1"/>
  <c r="I151" i="1"/>
  <c r="H151" i="1"/>
  <c r="J151" i="1"/>
  <c r="I148" i="1"/>
  <c r="H148" i="1"/>
  <c r="J148" i="1"/>
  <c r="I145" i="1"/>
  <c r="H145" i="1"/>
  <c r="J145" i="1"/>
  <c r="I142" i="1"/>
  <c r="H142" i="1"/>
  <c r="J142" i="1"/>
  <c r="I139" i="1"/>
  <c r="H139" i="1"/>
  <c r="J139" i="1"/>
  <c r="I136" i="1"/>
  <c r="H136" i="1"/>
  <c r="J136" i="1"/>
  <c r="I133" i="1"/>
  <c r="H133" i="1"/>
  <c r="J133" i="1"/>
  <c r="I130" i="1"/>
  <c r="H130" i="1"/>
  <c r="J130" i="1"/>
  <c r="I127" i="1"/>
  <c r="H127" i="1"/>
  <c r="J127" i="1"/>
  <c r="I124" i="1"/>
  <c r="H124" i="1"/>
  <c r="J124" i="1"/>
  <c r="I121" i="1"/>
  <c r="H121" i="1"/>
  <c r="J121" i="1"/>
  <c r="I118" i="1"/>
  <c r="H118" i="1"/>
  <c r="J118" i="1"/>
  <c r="I115" i="1"/>
  <c r="H115" i="1"/>
  <c r="J115" i="1"/>
  <c r="I112" i="1"/>
  <c r="H112" i="1"/>
  <c r="J112" i="1"/>
  <c r="I109" i="1"/>
  <c r="H109" i="1"/>
  <c r="J109" i="1"/>
  <c r="I106" i="1"/>
  <c r="H106" i="1"/>
  <c r="J106" i="1"/>
  <c r="I103" i="1"/>
  <c r="H103" i="1"/>
  <c r="J103" i="1"/>
  <c r="I100" i="1"/>
  <c r="H100" i="1"/>
  <c r="J100" i="1"/>
  <c r="I97" i="1"/>
  <c r="H97" i="1"/>
  <c r="J97" i="1"/>
  <c r="I94" i="1"/>
  <c r="H94" i="1"/>
  <c r="J94" i="1"/>
  <c r="I91" i="1"/>
  <c r="H91" i="1"/>
  <c r="J91" i="1"/>
  <c r="I88" i="1"/>
  <c r="H88" i="1"/>
  <c r="J88" i="1"/>
  <c r="I85" i="1"/>
  <c r="H85" i="1"/>
  <c r="J85" i="1"/>
  <c r="I82" i="1"/>
  <c r="H82" i="1"/>
  <c r="J82" i="1"/>
  <c r="I79" i="1"/>
  <c r="H79" i="1"/>
  <c r="J79" i="1"/>
  <c r="J76" i="1"/>
  <c r="H76" i="1"/>
  <c r="I76" i="1"/>
  <c r="I52" i="1"/>
  <c r="J52" i="1"/>
  <c r="K52" i="1"/>
  <c r="L52" i="1"/>
  <c r="M52" i="1"/>
  <c r="H52" i="1"/>
  <c r="G242" i="21"/>
  <c r="J242" i="21"/>
  <c r="I242" i="21"/>
  <c r="H242" i="21"/>
  <c r="G239" i="21"/>
  <c r="J239" i="21"/>
  <c r="I239" i="21"/>
  <c r="H239" i="21"/>
  <c r="G236" i="21"/>
  <c r="J236" i="21"/>
  <c r="I236" i="21"/>
  <c r="H236" i="21"/>
  <c r="G233" i="21"/>
  <c r="J233" i="21"/>
  <c r="I233" i="21"/>
  <c r="H233" i="21"/>
  <c r="G230" i="21"/>
  <c r="J230" i="21"/>
  <c r="I230" i="21"/>
  <c r="H230" i="21"/>
  <c r="G227" i="21"/>
  <c r="J227" i="21"/>
  <c r="I227" i="21"/>
  <c r="H227" i="21"/>
  <c r="G224" i="21"/>
  <c r="J224" i="21"/>
  <c r="I224" i="21"/>
  <c r="H224" i="21"/>
  <c r="G221" i="21"/>
  <c r="J221" i="21"/>
  <c r="I221" i="21"/>
  <c r="H221" i="21"/>
  <c r="G218" i="21"/>
  <c r="J218" i="21"/>
  <c r="I218" i="21"/>
  <c r="H218" i="21"/>
  <c r="G215" i="21"/>
  <c r="J215" i="21"/>
  <c r="I215" i="21"/>
  <c r="H215" i="21"/>
  <c r="G212" i="21"/>
  <c r="J212" i="21"/>
  <c r="I212" i="21"/>
  <c r="H212" i="21"/>
  <c r="G209" i="21"/>
  <c r="J209" i="21"/>
  <c r="I209" i="21"/>
  <c r="H209" i="21"/>
  <c r="G206" i="21"/>
  <c r="J206" i="21"/>
  <c r="I206" i="21"/>
  <c r="H206" i="21"/>
  <c r="G203" i="21"/>
  <c r="J203" i="21"/>
  <c r="I203" i="21"/>
  <c r="H203" i="21"/>
  <c r="G200" i="21"/>
  <c r="J200" i="21"/>
  <c r="I200" i="21"/>
  <c r="H200" i="21"/>
  <c r="G197" i="21"/>
  <c r="J197" i="21"/>
  <c r="I197" i="21"/>
  <c r="H197" i="21"/>
  <c r="G194" i="21"/>
  <c r="J194" i="21"/>
  <c r="I194" i="21"/>
  <c r="H194" i="21"/>
  <c r="G191" i="21"/>
  <c r="J191" i="21"/>
  <c r="I191" i="21"/>
  <c r="H191" i="21"/>
  <c r="G188" i="21"/>
  <c r="J188" i="21"/>
  <c r="I188" i="21"/>
  <c r="H188" i="21"/>
  <c r="G185" i="21"/>
  <c r="J185" i="21"/>
  <c r="I185" i="21"/>
  <c r="H185" i="21"/>
  <c r="G182" i="21"/>
  <c r="J182" i="21"/>
  <c r="I182" i="21"/>
  <c r="H182" i="21"/>
  <c r="G179" i="21"/>
  <c r="J179" i="21"/>
  <c r="I179" i="21"/>
  <c r="H179" i="21"/>
  <c r="G176" i="21"/>
  <c r="J176" i="21"/>
  <c r="I176" i="21"/>
  <c r="H176" i="21"/>
  <c r="G173" i="21"/>
  <c r="J173" i="21"/>
  <c r="I173" i="21"/>
  <c r="H173" i="21"/>
  <c r="G170" i="21"/>
  <c r="J170" i="21"/>
  <c r="I170" i="21"/>
  <c r="H170" i="21"/>
  <c r="G167" i="21"/>
  <c r="J167" i="21"/>
  <c r="I167" i="21"/>
  <c r="H167" i="21"/>
  <c r="G164" i="21"/>
  <c r="J164" i="21"/>
  <c r="I164" i="21"/>
  <c r="H164" i="21"/>
  <c r="G161" i="21"/>
  <c r="J161" i="21"/>
  <c r="I161" i="21"/>
  <c r="H161" i="21"/>
  <c r="G158" i="21"/>
  <c r="J158" i="21"/>
  <c r="I158" i="21"/>
  <c r="H158" i="21"/>
  <c r="G155" i="21"/>
  <c r="J155" i="21"/>
  <c r="I155" i="21"/>
  <c r="H155" i="21"/>
  <c r="G152" i="21"/>
  <c r="J152" i="21"/>
  <c r="I152" i="21"/>
  <c r="H152" i="21"/>
  <c r="G149" i="21"/>
  <c r="J149" i="21"/>
  <c r="I149" i="21"/>
  <c r="H149" i="21"/>
  <c r="G146" i="21"/>
  <c r="J146" i="21"/>
  <c r="I146" i="21"/>
  <c r="H146" i="21"/>
  <c r="G143" i="21"/>
  <c r="J143" i="21"/>
  <c r="I143" i="21"/>
  <c r="H143" i="21"/>
  <c r="G140" i="21"/>
  <c r="J140" i="21"/>
  <c r="I140" i="21"/>
  <c r="H140" i="21"/>
  <c r="G137" i="21"/>
  <c r="J137" i="21"/>
  <c r="I137" i="21"/>
  <c r="H137" i="21"/>
  <c r="G134" i="21"/>
  <c r="J134" i="21"/>
  <c r="I134" i="21"/>
  <c r="H134" i="21"/>
  <c r="G131" i="21"/>
  <c r="J131" i="21"/>
  <c r="I131" i="21"/>
  <c r="H131" i="21"/>
  <c r="G128" i="21"/>
  <c r="J128" i="21"/>
  <c r="I128" i="21"/>
  <c r="H128" i="21"/>
  <c r="G125" i="21"/>
  <c r="J125" i="21"/>
  <c r="I125" i="21"/>
  <c r="H125" i="21"/>
  <c r="G122" i="21"/>
  <c r="J122" i="21"/>
  <c r="I122" i="21"/>
  <c r="H122" i="21"/>
  <c r="G119" i="21"/>
  <c r="J119" i="21"/>
  <c r="I119" i="21"/>
  <c r="H119" i="21"/>
  <c r="G116" i="21"/>
  <c r="J116" i="21"/>
  <c r="I116" i="21"/>
  <c r="H116" i="21"/>
  <c r="G113" i="21"/>
  <c r="J113" i="21"/>
  <c r="I113" i="21"/>
  <c r="H113" i="21"/>
  <c r="G110" i="21"/>
  <c r="J110" i="21"/>
  <c r="I110" i="21"/>
  <c r="H110" i="21"/>
  <c r="G107" i="21"/>
  <c r="J107" i="21"/>
  <c r="I107" i="21"/>
  <c r="H107" i="21"/>
  <c r="G104" i="21"/>
  <c r="J104" i="21"/>
  <c r="I104" i="21"/>
  <c r="H104" i="21"/>
  <c r="G101" i="21"/>
  <c r="J101" i="21"/>
  <c r="I101" i="21"/>
  <c r="H101" i="21"/>
  <c r="G98" i="21"/>
  <c r="J98" i="21"/>
  <c r="I98" i="21"/>
  <c r="H98" i="21"/>
  <c r="G95" i="21"/>
  <c r="J95" i="21"/>
  <c r="I95" i="21"/>
  <c r="H95" i="21"/>
  <c r="G92" i="21"/>
  <c r="J92" i="21"/>
  <c r="I92" i="21"/>
  <c r="H92" i="21"/>
  <c r="G89" i="21"/>
  <c r="J89" i="21"/>
  <c r="I89" i="21"/>
  <c r="H89" i="21"/>
  <c r="G86" i="21"/>
  <c r="J86" i="21"/>
  <c r="I86" i="21"/>
  <c r="H86" i="21"/>
  <c r="G83" i="21"/>
  <c r="J83" i="21"/>
  <c r="I83" i="21"/>
  <c r="H83" i="21"/>
  <c r="G80" i="21"/>
  <c r="J80" i="21"/>
  <c r="I80" i="21"/>
  <c r="H80" i="21"/>
  <c r="G77" i="21"/>
  <c r="J77" i="21"/>
  <c r="I77" i="21"/>
  <c r="H77" i="21"/>
  <c r="G74" i="21"/>
  <c r="M74" i="21"/>
  <c r="L74" i="21"/>
  <c r="K74" i="21"/>
  <c r="J74" i="21"/>
  <c r="I74" i="21"/>
  <c r="H74" i="21"/>
  <c r="G71" i="21"/>
  <c r="M71" i="21"/>
  <c r="L71" i="21"/>
  <c r="K71" i="21"/>
  <c r="J71" i="21"/>
  <c r="I71" i="21"/>
  <c r="H71" i="21"/>
  <c r="G68" i="21"/>
  <c r="M68" i="21"/>
  <c r="L68" i="21"/>
  <c r="K68" i="21"/>
  <c r="J68" i="21"/>
  <c r="I68" i="21"/>
  <c r="H68" i="21"/>
  <c r="G65" i="21"/>
  <c r="M65" i="21"/>
  <c r="L65" i="21"/>
  <c r="K65" i="21"/>
  <c r="J65" i="21"/>
  <c r="I65" i="21"/>
  <c r="H65" i="21"/>
  <c r="G62" i="21"/>
  <c r="M62" i="21"/>
  <c r="L62" i="21"/>
  <c r="K62" i="21"/>
  <c r="J62" i="21"/>
  <c r="I62" i="21"/>
  <c r="H62" i="21"/>
  <c r="G59" i="21"/>
  <c r="M59" i="21"/>
  <c r="L59" i="21"/>
  <c r="K59" i="21"/>
  <c r="J59" i="21"/>
  <c r="I59" i="21"/>
  <c r="H59" i="21"/>
  <c r="G56" i="21"/>
  <c r="M56" i="21"/>
  <c r="L56" i="21"/>
  <c r="K56" i="21"/>
  <c r="J56" i="21"/>
  <c r="I56" i="21"/>
  <c r="H56" i="21"/>
  <c r="G53" i="21"/>
  <c r="M53" i="21"/>
  <c r="L53" i="21"/>
  <c r="K53" i="21"/>
  <c r="J53" i="21"/>
  <c r="I53" i="21"/>
  <c r="H53" i="21"/>
  <c r="G50" i="21"/>
  <c r="I50" i="21"/>
  <c r="H50" i="21"/>
  <c r="G47" i="21"/>
  <c r="I47" i="21"/>
  <c r="H47" i="21"/>
  <c r="G44" i="21"/>
  <c r="I44" i="21"/>
  <c r="H44" i="21"/>
  <c r="G41" i="21"/>
  <c r="I41" i="21"/>
  <c r="H41" i="21"/>
  <c r="G38" i="21"/>
  <c r="I38" i="21"/>
  <c r="H38" i="21"/>
  <c r="G35" i="21"/>
  <c r="I35" i="21"/>
  <c r="H35" i="21"/>
  <c r="G32" i="21"/>
  <c r="I32" i="21"/>
  <c r="H32" i="21"/>
  <c r="G29" i="21"/>
  <c r="I29" i="21"/>
  <c r="H29" i="21"/>
  <c r="G26" i="21"/>
  <c r="I26" i="21"/>
  <c r="H26" i="21"/>
  <c r="G23" i="21"/>
  <c r="I23" i="21"/>
  <c r="H23" i="21"/>
  <c r="G20" i="21"/>
  <c r="I20" i="21"/>
  <c r="H20" i="21"/>
  <c r="G17" i="21"/>
  <c r="I17" i="21"/>
  <c r="H17" i="21"/>
  <c r="G14" i="21"/>
  <c r="I14" i="21"/>
  <c r="H14" i="21"/>
  <c r="G11" i="21"/>
  <c r="I11" i="21"/>
  <c r="H11" i="21"/>
  <c r="G8" i="21"/>
  <c r="I8" i="21"/>
  <c r="H8" i="21"/>
  <c r="G5" i="21"/>
  <c r="I5" i="21"/>
  <c r="H5" i="21"/>
  <c r="G92" i="20"/>
  <c r="H92" i="20"/>
  <c r="G89" i="20"/>
  <c r="J89" i="20"/>
  <c r="I89" i="20"/>
  <c r="H89" i="20"/>
  <c r="G86" i="20"/>
  <c r="J86" i="20"/>
  <c r="I86" i="20"/>
  <c r="H86" i="20"/>
  <c r="G83" i="20"/>
  <c r="J83" i="20"/>
  <c r="I83" i="20"/>
  <c r="H83" i="20"/>
  <c r="G80" i="20"/>
  <c r="J80" i="20"/>
  <c r="I80" i="20"/>
  <c r="H80" i="20"/>
  <c r="G77" i="20"/>
  <c r="J77" i="20"/>
  <c r="I77" i="20"/>
  <c r="H77" i="20"/>
  <c r="G74" i="20"/>
  <c r="M74" i="20"/>
  <c r="L74" i="20"/>
  <c r="K74" i="20"/>
  <c r="J74" i="20"/>
  <c r="I74" i="20"/>
  <c r="H74" i="20"/>
  <c r="G71" i="20"/>
  <c r="M71" i="20"/>
  <c r="L71" i="20"/>
  <c r="K71" i="20"/>
  <c r="J71" i="20"/>
  <c r="I71" i="20"/>
  <c r="H71" i="20"/>
  <c r="G68" i="20"/>
  <c r="M68" i="20"/>
  <c r="L68" i="20"/>
  <c r="K68" i="20"/>
  <c r="J68" i="20"/>
  <c r="I68" i="20"/>
  <c r="H68" i="20"/>
  <c r="G65" i="20"/>
  <c r="M65" i="20"/>
  <c r="L65" i="20"/>
  <c r="K65" i="20"/>
  <c r="J65" i="20"/>
  <c r="I65" i="20"/>
  <c r="H65" i="20"/>
  <c r="G62" i="20"/>
  <c r="M62" i="20"/>
  <c r="L62" i="20"/>
  <c r="K62" i="20"/>
  <c r="J62" i="20"/>
  <c r="I62" i="20"/>
  <c r="H62" i="20"/>
  <c r="G59" i="20"/>
  <c r="M59" i="20"/>
  <c r="L59" i="20"/>
  <c r="K59" i="20"/>
  <c r="J59" i="20"/>
  <c r="I59" i="20"/>
  <c r="H59" i="20"/>
  <c r="G56" i="20"/>
  <c r="M56" i="20"/>
  <c r="L56" i="20"/>
  <c r="K56" i="20"/>
  <c r="J56" i="20"/>
  <c r="I56" i="20"/>
  <c r="H56" i="20"/>
  <c r="G53" i="20"/>
  <c r="M53" i="20"/>
  <c r="L53" i="20"/>
  <c r="K53" i="20"/>
  <c r="J53" i="20"/>
  <c r="I53" i="20"/>
  <c r="H53" i="20"/>
  <c r="G50" i="20"/>
  <c r="I50" i="20"/>
  <c r="H50" i="20"/>
  <c r="G47" i="20"/>
  <c r="I47" i="20"/>
  <c r="H47" i="20"/>
  <c r="G44" i="20"/>
  <c r="I44" i="20"/>
  <c r="H44" i="20"/>
  <c r="G41" i="20"/>
  <c r="I41" i="20"/>
  <c r="H41" i="20"/>
  <c r="G38" i="20"/>
  <c r="I38" i="20"/>
  <c r="H38" i="20"/>
  <c r="G35" i="20"/>
  <c r="I35" i="20"/>
  <c r="H35" i="20"/>
  <c r="G32" i="20"/>
  <c r="I32" i="20"/>
  <c r="H32" i="20"/>
  <c r="G29" i="20"/>
  <c r="I29" i="20"/>
  <c r="H29" i="20"/>
  <c r="G26" i="20"/>
  <c r="I26" i="20"/>
  <c r="H26" i="20"/>
  <c r="G23" i="20"/>
  <c r="I23" i="20"/>
  <c r="H23" i="20"/>
  <c r="G20" i="20"/>
  <c r="I20" i="20"/>
  <c r="H20" i="20"/>
  <c r="G17" i="20"/>
  <c r="I17" i="20"/>
  <c r="H17" i="20"/>
  <c r="G14" i="20"/>
  <c r="I14" i="20"/>
  <c r="H14" i="20"/>
  <c r="G11" i="20"/>
  <c r="I11" i="20"/>
  <c r="H11" i="20"/>
  <c r="G8" i="20"/>
  <c r="I8" i="20"/>
  <c r="H8" i="20"/>
  <c r="I5" i="20"/>
  <c r="G242" i="11"/>
  <c r="J242" i="11"/>
  <c r="I242" i="11"/>
  <c r="H242" i="11"/>
  <c r="G239" i="11"/>
  <c r="J239" i="11"/>
  <c r="I239" i="11"/>
  <c r="H239" i="11"/>
  <c r="G236" i="11"/>
  <c r="J236" i="11"/>
  <c r="I236" i="11"/>
  <c r="H236" i="11"/>
  <c r="G233" i="11"/>
  <c r="J233" i="11"/>
  <c r="I233" i="11"/>
  <c r="H233" i="11"/>
  <c r="G230" i="11"/>
  <c r="J230" i="11"/>
  <c r="I230" i="11"/>
  <c r="H230" i="11"/>
  <c r="G227" i="11"/>
  <c r="J227" i="11"/>
  <c r="I227" i="11"/>
  <c r="H227" i="11"/>
  <c r="G224" i="11"/>
  <c r="J224" i="11"/>
  <c r="I224" i="11"/>
  <c r="H224" i="11"/>
  <c r="G221" i="11"/>
  <c r="J221" i="11"/>
  <c r="I221" i="11"/>
  <c r="H221" i="11"/>
  <c r="G218" i="11"/>
  <c r="J218" i="11"/>
  <c r="I218" i="11"/>
  <c r="H218" i="11"/>
  <c r="G215" i="11"/>
  <c r="J215" i="11"/>
  <c r="I215" i="11"/>
  <c r="H215" i="11"/>
  <c r="G212" i="11"/>
  <c r="J212" i="11"/>
  <c r="I212" i="11"/>
  <c r="H212" i="11"/>
  <c r="G209" i="11"/>
  <c r="J209" i="11"/>
  <c r="I209" i="11"/>
  <c r="H209" i="11"/>
  <c r="G206" i="11"/>
  <c r="J206" i="11"/>
  <c r="I206" i="11"/>
  <c r="H206" i="11"/>
  <c r="G203" i="11"/>
  <c r="J203" i="11"/>
  <c r="I203" i="11"/>
  <c r="H203" i="11"/>
  <c r="G200" i="11"/>
  <c r="J200" i="11"/>
  <c r="I200" i="11"/>
  <c r="H200" i="11"/>
  <c r="G197" i="11"/>
  <c r="J197" i="11"/>
  <c r="I197" i="11"/>
  <c r="H197" i="11"/>
  <c r="G194" i="11"/>
  <c r="J194" i="11"/>
  <c r="I194" i="11"/>
  <c r="H194" i="11"/>
  <c r="G191" i="11"/>
  <c r="J191" i="11"/>
  <c r="I191" i="11"/>
  <c r="H191" i="11"/>
  <c r="G188" i="11"/>
  <c r="J188" i="11"/>
  <c r="I188" i="11"/>
  <c r="H188" i="11"/>
  <c r="G185" i="11"/>
  <c r="J185" i="11"/>
  <c r="I185" i="11"/>
  <c r="H185" i="11"/>
  <c r="G182" i="11"/>
  <c r="J182" i="11"/>
  <c r="I182" i="11"/>
  <c r="H182" i="11"/>
  <c r="G179" i="11"/>
  <c r="J179" i="11"/>
  <c r="I179" i="11"/>
  <c r="H179" i="11"/>
  <c r="G176" i="11"/>
  <c r="J176" i="11"/>
  <c r="I176" i="11"/>
  <c r="H176" i="11"/>
  <c r="G173" i="11"/>
  <c r="J173" i="11"/>
  <c r="I173" i="11"/>
  <c r="H173" i="11"/>
  <c r="G170" i="11"/>
  <c r="J170" i="11"/>
  <c r="I170" i="11"/>
  <c r="H170" i="11"/>
  <c r="G167" i="11"/>
  <c r="J167" i="11"/>
  <c r="I167" i="11"/>
  <c r="H167" i="11"/>
  <c r="G164" i="11"/>
  <c r="J164" i="11"/>
  <c r="I164" i="11"/>
  <c r="H164" i="11"/>
  <c r="G161" i="11"/>
  <c r="J161" i="11"/>
  <c r="I161" i="11"/>
  <c r="H161" i="11"/>
  <c r="G158" i="11"/>
  <c r="J158" i="11"/>
  <c r="I158" i="11"/>
  <c r="H158" i="11"/>
  <c r="G155" i="11"/>
  <c r="J155" i="11"/>
  <c r="I155" i="11"/>
  <c r="H155" i="11"/>
  <c r="G152" i="11"/>
  <c r="J152" i="11"/>
  <c r="I152" i="11"/>
  <c r="H152" i="11"/>
  <c r="G149" i="11"/>
  <c r="J149" i="11"/>
  <c r="I149" i="11"/>
  <c r="H149" i="11"/>
  <c r="G146" i="11"/>
  <c r="J146" i="11"/>
  <c r="I146" i="11"/>
  <c r="H146" i="11"/>
  <c r="G143" i="11"/>
  <c r="J143" i="11"/>
  <c r="I143" i="11"/>
  <c r="H143" i="11"/>
  <c r="G140" i="11"/>
  <c r="J140" i="11"/>
  <c r="I140" i="11"/>
  <c r="H140" i="11"/>
  <c r="G137" i="11"/>
  <c r="J137" i="11"/>
  <c r="I137" i="11"/>
  <c r="H137" i="11"/>
  <c r="G134" i="11"/>
  <c r="J134" i="11"/>
  <c r="I134" i="11"/>
  <c r="H134" i="11"/>
  <c r="G131" i="11"/>
  <c r="J131" i="11"/>
  <c r="I131" i="11"/>
  <c r="H131" i="11"/>
  <c r="G128" i="11"/>
  <c r="J128" i="11"/>
  <c r="I128" i="11"/>
  <c r="H128" i="11"/>
  <c r="G125" i="11"/>
  <c r="J125" i="11"/>
  <c r="I125" i="11"/>
  <c r="H125" i="11"/>
  <c r="G122" i="11"/>
  <c r="J122" i="11"/>
  <c r="I122" i="11"/>
  <c r="H122" i="11"/>
  <c r="G119" i="11"/>
  <c r="J119" i="11"/>
  <c r="I119" i="11"/>
  <c r="H119" i="11"/>
  <c r="G116" i="11"/>
  <c r="J116" i="11"/>
  <c r="I116" i="11"/>
  <c r="H116" i="11"/>
  <c r="G113" i="11"/>
  <c r="J113" i="11"/>
  <c r="I113" i="11"/>
  <c r="H113" i="11"/>
  <c r="G110" i="11"/>
  <c r="J110" i="11"/>
  <c r="I110" i="11"/>
  <c r="H110" i="11"/>
  <c r="G107" i="11"/>
  <c r="J107" i="11"/>
  <c r="I107" i="11"/>
  <c r="H107" i="11"/>
  <c r="G104" i="11"/>
  <c r="J104" i="11"/>
  <c r="I104" i="11"/>
  <c r="H104" i="11"/>
  <c r="G101" i="11"/>
  <c r="J101" i="11"/>
  <c r="I101" i="11"/>
  <c r="H101" i="11"/>
  <c r="G98" i="11"/>
  <c r="J98" i="11"/>
  <c r="I98" i="11"/>
  <c r="H98" i="11"/>
  <c r="G95" i="11"/>
  <c r="J95" i="11"/>
  <c r="I95" i="11"/>
  <c r="H95" i="11"/>
  <c r="G92" i="11"/>
  <c r="J92" i="11"/>
  <c r="I92" i="11"/>
  <c r="R391" i="10"/>
  <c r="AN391" i="10"/>
  <c r="S391" i="10"/>
  <c r="AO391" i="10"/>
  <c r="R395" i="10"/>
  <c r="AN395" i="10"/>
  <c r="S395" i="10"/>
  <c r="AO395" i="10"/>
  <c r="R382" i="10"/>
  <c r="AN382" i="10"/>
  <c r="S382" i="10"/>
  <c r="AO382" i="10"/>
  <c r="R386" i="10"/>
  <c r="AN386" i="10"/>
  <c r="S386" i="10"/>
  <c r="AO386" i="10"/>
  <c r="R373" i="10"/>
  <c r="AN373" i="10"/>
  <c r="S373" i="10"/>
  <c r="AO373" i="10"/>
  <c r="R377" i="10"/>
  <c r="AN377" i="10"/>
  <c r="S377" i="10"/>
  <c r="AO377" i="10"/>
  <c r="R364" i="10"/>
  <c r="AN364" i="10"/>
  <c r="S364" i="10"/>
  <c r="AO364" i="10"/>
  <c r="R368" i="10"/>
  <c r="AN368" i="10"/>
  <c r="S368" i="10"/>
  <c r="AO368" i="10"/>
  <c r="R355" i="10"/>
  <c r="AN355" i="10"/>
  <c r="S355" i="10"/>
  <c r="AO355" i="10"/>
  <c r="R359" i="10"/>
  <c r="AN359" i="10"/>
  <c r="S359" i="10"/>
  <c r="AO359" i="10"/>
  <c r="R350" i="10"/>
  <c r="AN350" i="10"/>
  <c r="S350" i="10"/>
  <c r="AO350" i="10"/>
  <c r="R337" i="10"/>
  <c r="AN337" i="10"/>
  <c r="S337" i="10"/>
  <c r="AO337" i="10"/>
  <c r="R341" i="10"/>
  <c r="AN341" i="10"/>
  <c r="S341" i="10"/>
  <c r="AO341" i="10"/>
  <c r="R328" i="10"/>
  <c r="AN328" i="10"/>
  <c r="S328" i="10"/>
  <c r="AO328" i="10"/>
  <c r="R332" i="10"/>
  <c r="AN332" i="10"/>
  <c r="S332" i="10"/>
  <c r="AO332" i="10"/>
  <c r="R323" i="10"/>
  <c r="AN323" i="10"/>
  <c r="S323" i="10"/>
  <c r="AO323" i="10"/>
  <c r="R310" i="10"/>
  <c r="AN310" i="10"/>
  <c r="S310" i="10"/>
  <c r="AO310" i="10"/>
  <c r="R314" i="10"/>
  <c r="AN314" i="10"/>
  <c r="S314" i="10"/>
  <c r="AO314" i="10"/>
  <c r="R301" i="10"/>
  <c r="AN301" i="10"/>
  <c r="S301" i="10"/>
  <c r="AO301" i="10"/>
  <c r="R305" i="10"/>
  <c r="AN305" i="10"/>
  <c r="S305" i="10"/>
  <c r="AO305" i="10"/>
  <c r="R292" i="10"/>
  <c r="AN292" i="10"/>
  <c r="S292" i="10"/>
  <c r="AO292" i="10"/>
  <c r="R296" i="10"/>
  <c r="AN296" i="10"/>
  <c r="S296" i="10"/>
  <c r="AO296" i="10"/>
  <c r="R283" i="10"/>
  <c r="AN283" i="10"/>
  <c r="S283" i="10"/>
  <c r="AO283" i="10"/>
  <c r="R287" i="10"/>
  <c r="AN287" i="10"/>
  <c r="S287" i="10"/>
  <c r="AO287" i="10"/>
  <c r="R274" i="10"/>
  <c r="AN274" i="10"/>
  <c r="S274" i="10"/>
  <c r="AO274" i="10"/>
  <c r="R278" i="10"/>
  <c r="AN278" i="10"/>
  <c r="S278" i="10"/>
  <c r="AO278" i="10"/>
  <c r="R265" i="10"/>
  <c r="AN265" i="10"/>
  <c r="S265" i="10"/>
  <c r="AO265" i="10"/>
  <c r="R269" i="10"/>
  <c r="AN269" i="10"/>
  <c r="S269" i="10"/>
  <c r="AO269" i="10"/>
  <c r="R256" i="10"/>
  <c r="AN256" i="10"/>
  <c r="S256" i="10"/>
  <c r="AO256" i="10"/>
  <c r="R260" i="10"/>
  <c r="AN260" i="10"/>
  <c r="S260" i="10"/>
  <c r="AO260" i="10"/>
  <c r="R247" i="10"/>
  <c r="AN247" i="10"/>
  <c r="S247" i="10"/>
  <c r="AO247" i="10"/>
  <c r="R251" i="10"/>
  <c r="AN251" i="10"/>
  <c r="S251" i="10"/>
  <c r="AO251" i="10"/>
  <c r="R238" i="10"/>
  <c r="AN238" i="10"/>
  <c r="S238" i="10"/>
  <c r="AO238" i="10"/>
  <c r="R242" i="10"/>
  <c r="AN242" i="10"/>
  <c r="S242" i="10"/>
  <c r="AO242" i="10"/>
  <c r="R229" i="10"/>
  <c r="AN229" i="10"/>
  <c r="S229" i="10"/>
  <c r="AO229" i="10"/>
  <c r="R233" i="10"/>
  <c r="AN233" i="10"/>
  <c r="S233" i="10"/>
  <c r="AO233" i="10"/>
  <c r="R220" i="10"/>
  <c r="AN220" i="10"/>
  <c r="S220" i="10"/>
  <c r="AO220" i="10"/>
  <c r="R224" i="10"/>
  <c r="AN224" i="10"/>
  <c r="S224" i="10"/>
  <c r="AO224" i="10"/>
  <c r="R211" i="10"/>
  <c r="AN211" i="10"/>
  <c r="S211" i="10"/>
  <c r="AO211" i="10"/>
  <c r="R215" i="10"/>
  <c r="AN215" i="10"/>
  <c r="S215" i="10"/>
  <c r="AO215" i="10"/>
  <c r="R202" i="10"/>
  <c r="AN202" i="10"/>
  <c r="S202" i="10"/>
  <c r="AO202" i="10"/>
  <c r="R193" i="10"/>
  <c r="AN193" i="10"/>
  <c r="S193" i="10"/>
  <c r="AO193" i="10"/>
  <c r="R197" i="10"/>
  <c r="AN197" i="10"/>
  <c r="S197" i="10"/>
  <c r="AO197" i="10"/>
  <c r="R184" i="10"/>
  <c r="AN184" i="10"/>
  <c r="S184" i="10"/>
  <c r="AO184" i="10"/>
  <c r="R188" i="10"/>
  <c r="AN188" i="10"/>
  <c r="S188" i="10"/>
  <c r="AO188" i="10"/>
  <c r="R175" i="10"/>
  <c r="AN175" i="10"/>
  <c r="S175" i="10"/>
  <c r="AO175" i="10"/>
  <c r="R179" i="10"/>
  <c r="AN179" i="10"/>
  <c r="S179" i="10"/>
  <c r="AO179" i="10"/>
  <c r="R166" i="10"/>
  <c r="AN166" i="10"/>
  <c r="S166" i="10"/>
  <c r="AO166" i="10"/>
  <c r="R170" i="10"/>
  <c r="AN170" i="10"/>
  <c r="S170" i="10"/>
  <c r="AO170" i="10"/>
  <c r="R157" i="10"/>
  <c r="AN157" i="10"/>
  <c r="S157" i="10"/>
  <c r="AO157" i="10"/>
  <c r="R161" i="10"/>
  <c r="AN161" i="10"/>
  <c r="S161" i="10"/>
  <c r="AO161" i="10"/>
  <c r="R148" i="10"/>
  <c r="AN148" i="10"/>
  <c r="S148" i="10"/>
  <c r="AO148" i="10"/>
  <c r="R152" i="10"/>
  <c r="AN152" i="10"/>
  <c r="S152" i="10"/>
  <c r="AO152" i="10"/>
  <c r="S92" i="10"/>
  <c r="AO92" i="10"/>
  <c r="AN84" i="10"/>
  <c r="AO84" i="10"/>
  <c r="R79" i="10"/>
  <c r="AN79" i="10"/>
  <c r="S79" i="10"/>
  <c r="AO79" i="10"/>
  <c r="R80" i="10"/>
  <c r="AN80" i="10"/>
  <c r="S80" i="10"/>
  <c r="AO80" i="10"/>
  <c r="R74" i="10"/>
  <c r="AN74" i="10"/>
  <c r="S74" i="10"/>
  <c r="AO74" i="10"/>
  <c r="R75" i="10"/>
  <c r="AN75" i="10"/>
  <c r="S75" i="10"/>
  <c r="AO75" i="10"/>
  <c r="R69" i="10"/>
  <c r="AN69" i="10"/>
  <c r="S69" i="10"/>
  <c r="AO69" i="10"/>
  <c r="R70" i="10"/>
  <c r="AN70" i="10"/>
  <c r="S70" i="10"/>
  <c r="AO70" i="10"/>
  <c r="R64" i="10"/>
  <c r="AN64" i="10"/>
  <c r="S64" i="10"/>
  <c r="AO64" i="10"/>
  <c r="R65" i="10"/>
  <c r="AN65" i="10"/>
  <c r="S65" i="10"/>
  <c r="AO65" i="10"/>
  <c r="R59" i="10"/>
  <c r="AN59" i="10"/>
  <c r="S59" i="10"/>
  <c r="AO59" i="10"/>
  <c r="R60" i="10"/>
  <c r="AN60" i="10"/>
  <c r="S60" i="10"/>
  <c r="AO60" i="10"/>
  <c r="R54" i="10"/>
  <c r="AN54" i="10"/>
  <c r="S54" i="10"/>
  <c r="AO54" i="10"/>
  <c r="R55" i="10"/>
  <c r="AN55" i="10"/>
  <c r="S55" i="10"/>
  <c r="AO55" i="10"/>
  <c r="R49" i="10"/>
  <c r="AN49" i="10"/>
  <c r="S49" i="10"/>
  <c r="AO49" i="10"/>
  <c r="R50" i="10"/>
  <c r="AN50" i="10"/>
  <c r="S50" i="10"/>
  <c r="AO50" i="10"/>
  <c r="R44" i="10"/>
  <c r="AN44" i="10"/>
  <c r="S44" i="10"/>
  <c r="AO44" i="10"/>
  <c r="R45" i="10"/>
  <c r="AN45" i="10"/>
  <c r="S45" i="10"/>
  <c r="AO45" i="10"/>
  <c r="R39" i="10"/>
  <c r="AN39" i="10"/>
  <c r="S39" i="10"/>
  <c r="AO39" i="10"/>
  <c r="R40" i="10"/>
  <c r="AN40" i="10"/>
  <c r="S40" i="10"/>
  <c r="AO40" i="10"/>
  <c r="R34" i="10"/>
  <c r="AN34" i="10"/>
  <c r="S34" i="10"/>
  <c r="AO34" i="10"/>
  <c r="R35" i="10"/>
  <c r="AN35" i="10"/>
  <c r="S35" i="10"/>
  <c r="AO35" i="10"/>
  <c r="R29" i="10"/>
  <c r="AN29" i="10"/>
  <c r="S29" i="10"/>
  <c r="AO29" i="10"/>
  <c r="R30" i="10"/>
  <c r="AN30" i="10"/>
  <c r="S30" i="10"/>
  <c r="AO30" i="10"/>
  <c r="R24" i="10"/>
  <c r="AN24" i="10"/>
  <c r="S24" i="10"/>
  <c r="AO24" i="10"/>
  <c r="R25" i="10"/>
  <c r="AN25" i="10"/>
  <c r="S25" i="10"/>
  <c r="AO25" i="10"/>
  <c r="R19" i="10"/>
  <c r="AN19" i="10"/>
  <c r="S19" i="10"/>
  <c r="AO19" i="10"/>
  <c r="R20" i="10"/>
  <c r="AN20" i="10"/>
  <c r="S20" i="10"/>
  <c r="AO20" i="10"/>
  <c r="R14" i="10"/>
  <c r="AN14" i="10"/>
  <c r="S14" i="10"/>
  <c r="AO14" i="10"/>
  <c r="R15" i="10"/>
  <c r="AN15" i="10"/>
  <c r="S15" i="10"/>
  <c r="AO15" i="10"/>
  <c r="R9" i="10"/>
  <c r="AN9" i="10"/>
  <c r="S9" i="10"/>
  <c r="AO9" i="10"/>
  <c r="R10" i="10"/>
  <c r="AN10" i="10"/>
  <c r="S10" i="10"/>
  <c r="AO10" i="10"/>
  <c r="AN3" i="10"/>
  <c r="AO3" i="10"/>
  <c r="AN4" i="10"/>
  <c r="AO4" i="10"/>
  <c r="G241" i="21"/>
  <c r="G240" i="21"/>
  <c r="G238" i="21"/>
  <c r="G237" i="21"/>
  <c r="G235" i="21"/>
  <c r="G234" i="21"/>
  <c r="G232" i="21"/>
  <c r="G231" i="21"/>
  <c r="G229" i="21"/>
  <c r="G228" i="21"/>
  <c r="G226" i="21"/>
  <c r="G225" i="21"/>
  <c r="G223" i="21"/>
  <c r="G222" i="21"/>
  <c r="G220" i="21"/>
  <c r="G219" i="21"/>
  <c r="G217" i="21"/>
  <c r="G216" i="21"/>
  <c r="G214" i="21"/>
  <c r="G213" i="21"/>
  <c r="G211" i="21"/>
  <c r="G210" i="21"/>
  <c r="G208" i="21"/>
  <c r="G207" i="21"/>
  <c r="G205" i="21"/>
  <c r="G204" i="21"/>
  <c r="G202" i="21"/>
  <c r="G201" i="21"/>
  <c r="G199" i="21"/>
  <c r="G198" i="21"/>
  <c r="G196" i="21"/>
  <c r="G195" i="21"/>
  <c r="G193" i="21"/>
  <c r="G192" i="21"/>
  <c r="G190" i="21"/>
  <c r="G189" i="21"/>
  <c r="G187" i="21"/>
  <c r="G186" i="21"/>
  <c r="G184" i="21"/>
  <c r="G183" i="21"/>
  <c r="G181" i="21"/>
  <c r="G180" i="21"/>
  <c r="G178" i="21"/>
  <c r="G177" i="21"/>
  <c r="G175" i="21"/>
  <c r="G174" i="21"/>
  <c r="G172" i="21"/>
  <c r="G171" i="21"/>
  <c r="G169" i="21"/>
  <c r="G168" i="21"/>
  <c r="G166" i="21"/>
  <c r="G165" i="21"/>
  <c r="G163" i="21"/>
  <c r="G162" i="21"/>
  <c r="G160" i="21"/>
  <c r="G159" i="21"/>
  <c r="G157" i="21"/>
  <c r="G156" i="21"/>
  <c r="G154" i="21"/>
  <c r="G153" i="21"/>
  <c r="G151" i="21"/>
  <c r="G150" i="21"/>
  <c r="G148" i="21"/>
  <c r="G147" i="21"/>
  <c r="G145" i="21"/>
  <c r="G144" i="21"/>
  <c r="G142" i="21"/>
  <c r="G141" i="21"/>
  <c r="G139" i="21"/>
  <c r="G138" i="21"/>
  <c r="G136" i="21"/>
  <c r="G135" i="21"/>
  <c r="G133" i="21"/>
  <c r="G132" i="21"/>
  <c r="G130" i="21"/>
  <c r="G129" i="21"/>
  <c r="G127" i="21"/>
  <c r="G126" i="21"/>
  <c r="G124" i="21"/>
  <c r="G123" i="21"/>
  <c r="G121" i="21"/>
  <c r="G120" i="21"/>
  <c r="G118" i="21"/>
  <c r="G117" i="21"/>
  <c r="G115" i="21"/>
  <c r="G114" i="21"/>
  <c r="G112" i="21"/>
  <c r="G111" i="21"/>
  <c r="G109" i="21"/>
  <c r="G108" i="21"/>
  <c r="G106" i="21"/>
  <c r="G105" i="21"/>
  <c r="G103" i="21"/>
  <c r="G102" i="21"/>
  <c r="G100" i="21"/>
  <c r="G99" i="21"/>
  <c r="G97" i="21"/>
  <c r="G96" i="21"/>
  <c r="G94" i="21"/>
  <c r="G93" i="21"/>
  <c r="G91" i="21"/>
  <c r="G90" i="21"/>
  <c r="G88" i="21"/>
  <c r="G87" i="21"/>
  <c r="G85" i="21"/>
  <c r="G84" i="21"/>
  <c r="G82" i="21"/>
  <c r="G81" i="21"/>
  <c r="G79" i="21"/>
  <c r="G78" i="21"/>
  <c r="G76" i="21"/>
  <c r="G75" i="21"/>
  <c r="G242" i="20"/>
  <c r="J242" i="20"/>
  <c r="I242" i="20"/>
  <c r="H242" i="20"/>
  <c r="G241" i="20"/>
  <c r="G240" i="20"/>
  <c r="G239" i="20"/>
  <c r="J239" i="20"/>
  <c r="I239" i="20"/>
  <c r="H239" i="20"/>
  <c r="G238" i="20"/>
  <c r="G237" i="20"/>
  <c r="G236" i="20"/>
  <c r="J236" i="20"/>
  <c r="I236" i="20"/>
  <c r="H236" i="20"/>
  <c r="G235" i="20"/>
  <c r="G234" i="20"/>
  <c r="G233" i="20"/>
  <c r="J233" i="20"/>
  <c r="I233" i="20"/>
  <c r="H233" i="20"/>
  <c r="G232" i="20"/>
  <c r="G231" i="20"/>
  <c r="G230" i="20"/>
  <c r="J230" i="20"/>
  <c r="I230" i="20"/>
  <c r="H230" i="20"/>
  <c r="G229" i="20"/>
  <c r="G228" i="20"/>
  <c r="G227" i="20"/>
  <c r="J227" i="20"/>
  <c r="I227" i="20"/>
  <c r="H227" i="20"/>
  <c r="G226" i="20"/>
  <c r="G225" i="20"/>
  <c r="G224" i="20"/>
  <c r="J224" i="20"/>
  <c r="I224" i="20"/>
  <c r="H224" i="20"/>
  <c r="G223" i="20"/>
  <c r="G222" i="20"/>
  <c r="G221" i="20"/>
  <c r="J221" i="20"/>
  <c r="I221" i="20"/>
  <c r="H221" i="20"/>
  <c r="G220" i="20"/>
  <c r="G219" i="20"/>
  <c r="G218" i="20"/>
  <c r="J218" i="20"/>
  <c r="I218" i="20"/>
  <c r="H218" i="20"/>
  <c r="G217" i="20"/>
  <c r="G216" i="20"/>
  <c r="G215" i="20"/>
  <c r="J215" i="20"/>
  <c r="I215" i="20"/>
  <c r="H215" i="20"/>
  <c r="G214" i="20"/>
  <c r="G213" i="20"/>
  <c r="G212" i="20"/>
  <c r="J212" i="20"/>
  <c r="I212" i="20"/>
  <c r="H212" i="20"/>
  <c r="G211" i="20"/>
  <c r="G210" i="20"/>
  <c r="G209" i="20"/>
  <c r="J209" i="20"/>
  <c r="I209" i="20"/>
  <c r="H209" i="20"/>
  <c r="G208" i="20"/>
  <c r="G207" i="20"/>
  <c r="G206" i="20"/>
  <c r="J206" i="20"/>
  <c r="I206" i="20"/>
  <c r="H206" i="20"/>
  <c r="G205" i="20"/>
  <c r="G204" i="20"/>
  <c r="G203" i="20"/>
  <c r="J203" i="20"/>
  <c r="I203" i="20"/>
  <c r="H203" i="20"/>
  <c r="G202" i="20"/>
  <c r="G201" i="20"/>
  <c r="G200" i="20"/>
  <c r="J200" i="20"/>
  <c r="I200" i="20"/>
  <c r="H200" i="20"/>
  <c r="G199" i="20"/>
  <c r="G198" i="20"/>
  <c r="G197" i="20"/>
  <c r="J197" i="20"/>
  <c r="I197" i="20"/>
  <c r="H197" i="20"/>
  <c r="G196" i="20"/>
  <c r="G195" i="20"/>
  <c r="G194" i="20"/>
  <c r="J194" i="20"/>
  <c r="I194" i="20"/>
  <c r="H194" i="20"/>
  <c r="G193" i="20"/>
  <c r="G192" i="20"/>
  <c r="G191" i="20"/>
  <c r="J191" i="20"/>
  <c r="I191" i="20"/>
  <c r="H191" i="20"/>
  <c r="G190" i="20"/>
  <c r="G189" i="20"/>
  <c r="G188" i="20"/>
  <c r="J188" i="20"/>
  <c r="I188" i="20"/>
  <c r="H188" i="20"/>
  <c r="G187" i="20"/>
  <c r="G186" i="20"/>
  <c r="G185" i="20"/>
  <c r="J185" i="20"/>
  <c r="I185" i="20"/>
  <c r="H185" i="20"/>
  <c r="G184" i="20"/>
  <c r="G183" i="20"/>
  <c r="G182" i="20"/>
  <c r="J182" i="20"/>
  <c r="I182" i="20"/>
  <c r="H182" i="20"/>
  <c r="G181" i="20"/>
  <c r="G180" i="20"/>
  <c r="G179" i="20"/>
  <c r="J179" i="20"/>
  <c r="I179" i="20"/>
  <c r="H179" i="20"/>
  <c r="G178" i="20"/>
  <c r="G177" i="20"/>
  <c r="G176" i="20"/>
  <c r="J176" i="20"/>
  <c r="I176" i="20"/>
  <c r="H176" i="20"/>
  <c r="G175" i="20"/>
  <c r="G174" i="20"/>
  <c r="G173" i="20"/>
  <c r="J173" i="20"/>
  <c r="I173" i="20"/>
  <c r="H173" i="20"/>
  <c r="G172" i="20"/>
  <c r="G171" i="20"/>
  <c r="G170" i="20"/>
  <c r="J170" i="20"/>
  <c r="I170" i="20"/>
  <c r="H170" i="20"/>
  <c r="G169" i="20"/>
  <c r="G168" i="20"/>
  <c r="G167" i="20"/>
  <c r="J167" i="20"/>
  <c r="I167" i="20"/>
  <c r="H167" i="20"/>
  <c r="G166" i="20"/>
  <c r="G165" i="20"/>
  <c r="G164" i="20"/>
  <c r="J164" i="20"/>
  <c r="I164" i="20"/>
  <c r="H164" i="20"/>
  <c r="G163" i="20"/>
  <c r="G162" i="20"/>
  <c r="G161" i="20"/>
  <c r="J161" i="20"/>
  <c r="I161" i="20"/>
  <c r="H161" i="20"/>
  <c r="G160" i="20"/>
  <c r="G159" i="20"/>
  <c r="G158" i="20"/>
  <c r="J158" i="20"/>
  <c r="I158" i="20"/>
  <c r="H158" i="20"/>
  <c r="G157" i="20"/>
  <c r="G156" i="20"/>
  <c r="G155" i="20"/>
  <c r="J155" i="20"/>
  <c r="I155" i="20"/>
  <c r="H155" i="20"/>
  <c r="G154" i="20"/>
  <c r="G153" i="20"/>
  <c r="G152" i="20"/>
  <c r="J152" i="20"/>
  <c r="I152" i="20"/>
  <c r="H152" i="20"/>
  <c r="G151" i="20"/>
  <c r="G150" i="20"/>
  <c r="G149" i="20"/>
  <c r="J149" i="20"/>
  <c r="I149" i="20"/>
  <c r="H149" i="20"/>
  <c r="G148" i="20"/>
  <c r="G147" i="20"/>
  <c r="G146" i="20"/>
  <c r="J146" i="20"/>
  <c r="I146" i="20"/>
  <c r="H146" i="20"/>
  <c r="G145" i="20"/>
  <c r="G144" i="20"/>
  <c r="G143" i="20"/>
  <c r="J143" i="20"/>
  <c r="I143" i="20"/>
  <c r="H143" i="20"/>
  <c r="G142" i="20"/>
  <c r="G141" i="20"/>
  <c r="G140" i="20"/>
  <c r="J140" i="20"/>
  <c r="I140" i="20"/>
  <c r="H140" i="20"/>
  <c r="G139" i="20"/>
  <c r="G138" i="20"/>
  <c r="G137" i="20"/>
  <c r="J137" i="20"/>
  <c r="I137" i="20"/>
  <c r="H137" i="20"/>
  <c r="G136" i="20"/>
  <c r="G135" i="20"/>
  <c r="G134" i="20"/>
  <c r="J134" i="20"/>
  <c r="I134" i="20"/>
  <c r="H134" i="20"/>
  <c r="G133" i="20"/>
  <c r="G132" i="20"/>
  <c r="G131" i="20"/>
  <c r="J131" i="20"/>
  <c r="I131" i="20"/>
  <c r="H131" i="20"/>
  <c r="G130" i="20"/>
  <c r="G129" i="20"/>
  <c r="G128" i="20"/>
  <c r="J128" i="20"/>
  <c r="I128" i="20"/>
  <c r="H128" i="20"/>
  <c r="G127" i="20"/>
  <c r="G126" i="20"/>
  <c r="G125" i="20"/>
  <c r="J125" i="20"/>
  <c r="I125" i="20"/>
  <c r="H125" i="20"/>
  <c r="G124" i="20"/>
  <c r="G123" i="20"/>
  <c r="G122" i="20"/>
  <c r="J122" i="20"/>
  <c r="I122" i="20"/>
  <c r="H122" i="20"/>
  <c r="G121" i="20"/>
  <c r="G120" i="20"/>
  <c r="G119" i="20"/>
  <c r="J119" i="20"/>
  <c r="I119" i="20"/>
  <c r="H119" i="20"/>
  <c r="G118" i="20"/>
  <c r="G117" i="20"/>
  <c r="G116" i="20"/>
  <c r="J116" i="20"/>
  <c r="I116" i="20"/>
  <c r="H116" i="20"/>
  <c r="G115" i="20"/>
  <c r="G114" i="20"/>
  <c r="G113" i="20"/>
  <c r="J113" i="20"/>
  <c r="I113" i="20"/>
  <c r="H113" i="20"/>
  <c r="G112" i="20"/>
  <c r="G111" i="20"/>
  <c r="G110" i="20"/>
  <c r="J110" i="20"/>
  <c r="I110" i="20"/>
  <c r="H110" i="20"/>
  <c r="G109" i="20"/>
  <c r="G108" i="20"/>
  <c r="G107" i="20"/>
  <c r="J107" i="20"/>
  <c r="I107" i="20"/>
  <c r="H107" i="20"/>
  <c r="G106" i="20"/>
  <c r="G105" i="20"/>
  <c r="G104" i="20"/>
  <c r="J104" i="20"/>
  <c r="I104" i="20"/>
  <c r="H104" i="20"/>
  <c r="G103" i="20"/>
  <c r="G102" i="20"/>
  <c r="G101" i="20"/>
  <c r="J101" i="20"/>
  <c r="I101" i="20"/>
  <c r="H101" i="20"/>
  <c r="G100" i="20"/>
  <c r="G99" i="20"/>
  <c r="G98" i="20"/>
  <c r="J98" i="20"/>
  <c r="I98" i="20"/>
  <c r="H98" i="20"/>
  <c r="G97" i="20"/>
  <c r="G96" i="20"/>
  <c r="G95" i="20"/>
  <c r="J95" i="20"/>
  <c r="I95" i="20"/>
  <c r="H95" i="20"/>
  <c r="G94" i="20"/>
  <c r="G93" i="20"/>
  <c r="J92" i="20"/>
  <c r="I92" i="20"/>
  <c r="G91" i="20"/>
  <c r="G90" i="20"/>
  <c r="G88" i="20"/>
  <c r="G87" i="20"/>
  <c r="G85" i="20"/>
  <c r="G84" i="20"/>
  <c r="G82" i="20"/>
  <c r="G81" i="20"/>
  <c r="G79" i="20"/>
  <c r="G78" i="20"/>
  <c r="G76" i="20"/>
  <c r="G75" i="20"/>
  <c r="O395" i="10"/>
  <c r="AK395" i="10"/>
  <c r="P395" i="10"/>
  <c r="AL395" i="10"/>
  <c r="Q395" i="10"/>
  <c r="AM395" i="10"/>
  <c r="O391" i="10"/>
  <c r="AK391" i="10"/>
  <c r="P391" i="10"/>
  <c r="AL391" i="10"/>
  <c r="Q391" i="10"/>
  <c r="AM391" i="10"/>
  <c r="O386" i="10"/>
  <c r="AK386" i="10"/>
  <c r="P386" i="10"/>
  <c r="AL386" i="10"/>
  <c r="Q386" i="10"/>
  <c r="AM386" i="10"/>
  <c r="O382" i="10"/>
  <c r="AK382" i="10"/>
  <c r="P382" i="10"/>
  <c r="AL382" i="10"/>
  <c r="Q382" i="10"/>
  <c r="AM382" i="10"/>
  <c r="O377" i="10"/>
  <c r="AK377" i="10"/>
  <c r="P377" i="10"/>
  <c r="AL377" i="10"/>
  <c r="Q377" i="10"/>
  <c r="AM377" i="10"/>
  <c r="O373" i="10"/>
  <c r="AK373" i="10"/>
  <c r="P373" i="10"/>
  <c r="AL373" i="10"/>
  <c r="Q373" i="10"/>
  <c r="AM373" i="10"/>
  <c r="O368" i="10"/>
  <c r="AK368" i="10"/>
  <c r="P368" i="10"/>
  <c r="AL368" i="10"/>
  <c r="Q368" i="10"/>
  <c r="AM368" i="10"/>
  <c r="O364" i="10"/>
  <c r="AK364" i="10"/>
  <c r="P364" i="10"/>
  <c r="AL364" i="10"/>
  <c r="Q364" i="10"/>
  <c r="AM364" i="10"/>
  <c r="O359" i="10"/>
  <c r="AK359" i="10"/>
  <c r="P359" i="10"/>
  <c r="AL359" i="10"/>
  <c r="Q359" i="10"/>
  <c r="AM359" i="10"/>
  <c r="O355" i="10"/>
  <c r="AK355" i="10"/>
  <c r="P355" i="10"/>
  <c r="AL355" i="10"/>
  <c r="Q355" i="10"/>
  <c r="AM355" i="10"/>
  <c r="O350" i="10"/>
  <c r="AK350" i="10"/>
  <c r="P350" i="10"/>
  <c r="AL350" i="10"/>
  <c r="Q350" i="10"/>
  <c r="AM350" i="10"/>
  <c r="O341" i="10"/>
  <c r="AK341" i="10"/>
  <c r="P341" i="10"/>
  <c r="AL341" i="10"/>
  <c r="Q341" i="10"/>
  <c r="AM341" i="10"/>
  <c r="O337" i="10"/>
  <c r="AK337" i="10"/>
  <c r="P337" i="10"/>
  <c r="AL337" i="10"/>
  <c r="Q337" i="10"/>
  <c r="AM337" i="10"/>
  <c r="O332" i="10"/>
  <c r="AK332" i="10"/>
  <c r="P332" i="10"/>
  <c r="AL332" i="10"/>
  <c r="Q332" i="10"/>
  <c r="AM332" i="10"/>
  <c r="O328" i="10"/>
  <c r="AK328" i="10"/>
  <c r="P328" i="10"/>
  <c r="AL328" i="10"/>
  <c r="Q328" i="10"/>
  <c r="AM328" i="10"/>
  <c r="O323" i="10"/>
  <c r="AK323" i="10"/>
  <c r="P323" i="10"/>
  <c r="AL323" i="10"/>
  <c r="Q323" i="10"/>
  <c r="AM323" i="10"/>
  <c r="O314" i="10"/>
  <c r="AK314" i="10"/>
  <c r="P314" i="10"/>
  <c r="AL314" i="10"/>
  <c r="Q314" i="10"/>
  <c r="AM314" i="10"/>
  <c r="O310" i="10"/>
  <c r="AK310" i="10"/>
  <c r="P310" i="10"/>
  <c r="AL310" i="10"/>
  <c r="Q310" i="10"/>
  <c r="AM310" i="10"/>
  <c r="O305" i="10"/>
  <c r="AK305" i="10"/>
  <c r="P305" i="10"/>
  <c r="AL305" i="10"/>
  <c r="Q305" i="10"/>
  <c r="AM305" i="10"/>
  <c r="O301" i="10"/>
  <c r="AK301" i="10"/>
  <c r="P301" i="10"/>
  <c r="AL301" i="10"/>
  <c r="Q301" i="10"/>
  <c r="AM301" i="10"/>
  <c r="O296" i="10"/>
  <c r="AK296" i="10"/>
  <c r="P296" i="10"/>
  <c r="AL296" i="10"/>
  <c r="Q296" i="10"/>
  <c r="AM296" i="10"/>
  <c r="O292" i="10"/>
  <c r="AK292" i="10"/>
  <c r="P292" i="10"/>
  <c r="AL292" i="10"/>
  <c r="Q292" i="10"/>
  <c r="AM292" i="10"/>
  <c r="O287" i="10"/>
  <c r="AK287" i="10"/>
  <c r="P287" i="10"/>
  <c r="AL287" i="10"/>
  <c r="Q287" i="10"/>
  <c r="AM287" i="10"/>
  <c r="O283" i="10"/>
  <c r="AK283" i="10"/>
  <c r="P283" i="10"/>
  <c r="AL283" i="10"/>
  <c r="Q283" i="10"/>
  <c r="AM283" i="10"/>
  <c r="O278" i="10"/>
  <c r="AK278" i="10"/>
  <c r="P278" i="10"/>
  <c r="AL278" i="10"/>
  <c r="Q278" i="10"/>
  <c r="AM278" i="10"/>
  <c r="O274" i="10"/>
  <c r="AK274" i="10"/>
  <c r="P274" i="10"/>
  <c r="AL274" i="10"/>
  <c r="Q274" i="10"/>
  <c r="AM274" i="10"/>
  <c r="O269" i="10"/>
  <c r="AK269" i="10"/>
  <c r="P269" i="10"/>
  <c r="AL269" i="10"/>
  <c r="Q269" i="10"/>
  <c r="AM269" i="10"/>
  <c r="O265" i="10"/>
  <c r="AK265" i="10"/>
  <c r="P265" i="10"/>
  <c r="AL265" i="10"/>
  <c r="Q265" i="10"/>
  <c r="AM265" i="10"/>
  <c r="O260" i="10"/>
  <c r="AK260" i="10"/>
  <c r="P260" i="10"/>
  <c r="AL260" i="10"/>
  <c r="Q260" i="10"/>
  <c r="AM260" i="10"/>
  <c r="O256" i="10"/>
  <c r="AK256" i="10"/>
  <c r="P256" i="10"/>
  <c r="AL256" i="10"/>
  <c r="Q256" i="10"/>
  <c r="AM256" i="10"/>
  <c r="O251" i="10"/>
  <c r="AK251" i="10"/>
  <c r="P251" i="10"/>
  <c r="AL251" i="10"/>
  <c r="Q251" i="10"/>
  <c r="AM251" i="10"/>
  <c r="O247" i="10"/>
  <c r="AK247" i="10"/>
  <c r="P247" i="10"/>
  <c r="AL247" i="10"/>
  <c r="Q247" i="10"/>
  <c r="AM247" i="10"/>
  <c r="O242" i="10"/>
  <c r="AK242" i="10"/>
  <c r="P242" i="10"/>
  <c r="AL242" i="10"/>
  <c r="Q242" i="10"/>
  <c r="AM242" i="10"/>
  <c r="O238" i="10"/>
  <c r="AK238" i="10"/>
  <c r="P238" i="10"/>
  <c r="AL238" i="10"/>
  <c r="Q238" i="10"/>
  <c r="AM238" i="10"/>
  <c r="O233" i="10"/>
  <c r="AK233" i="10"/>
  <c r="P233" i="10"/>
  <c r="AL233" i="10"/>
  <c r="Q233" i="10"/>
  <c r="AM233" i="10"/>
  <c r="O229" i="10"/>
  <c r="AK229" i="10"/>
  <c r="P229" i="10"/>
  <c r="AL229" i="10"/>
  <c r="Q229" i="10"/>
  <c r="AM229" i="10"/>
  <c r="O224" i="10"/>
  <c r="AK224" i="10"/>
  <c r="P224" i="10"/>
  <c r="AL224" i="10"/>
  <c r="Q224" i="10"/>
  <c r="AM224" i="10"/>
  <c r="O220" i="10"/>
  <c r="AK220" i="10"/>
  <c r="P220" i="10"/>
  <c r="AL220" i="10"/>
  <c r="Q220" i="10"/>
  <c r="AM220" i="10"/>
  <c r="O211" i="10"/>
  <c r="AK211" i="10"/>
  <c r="P211" i="10"/>
  <c r="AL211" i="10"/>
  <c r="Q211" i="10"/>
  <c r="AM211" i="10"/>
  <c r="O215" i="10"/>
  <c r="AK215" i="10"/>
  <c r="P215" i="10"/>
  <c r="AL215" i="10"/>
  <c r="Q215" i="10"/>
  <c r="AM215" i="10"/>
  <c r="O202" i="10"/>
  <c r="AK202" i="10"/>
  <c r="P202" i="10"/>
  <c r="AL202" i="10"/>
  <c r="Q202" i="10"/>
  <c r="AM202" i="10"/>
  <c r="O193" i="10"/>
  <c r="AK193" i="10"/>
  <c r="P193" i="10"/>
  <c r="AL193" i="10"/>
  <c r="Q193" i="10"/>
  <c r="AM193" i="10"/>
  <c r="O197" i="10"/>
  <c r="AK197" i="10"/>
  <c r="P197" i="10"/>
  <c r="AL197" i="10"/>
  <c r="Q197" i="10"/>
  <c r="AM197" i="10"/>
  <c r="O188" i="10"/>
  <c r="AK188" i="10"/>
  <c r="P188" i="10"/>
  <c r="AL188" i="10"/>
  <c r="Q188" i="10"/>
  <c r="AM188" i="10"/>
  <c r="O184" i="10"/>
  <c r="AK184" i="10"/>
  <c r="P184" i="10"/>
  <c r="AL184" i="10"/>
  <c r="Q184" i="10"/>
  <c r="AM184" i="10"/>
  <c r="O179" i="10"/>
  <c r="AK179" i="10"/>
  <c r="P179" i="10"/>
  <c r="AL179" i="10"/>
  <c r="Q179" i="10"/>
  <c r="AM179" i="10"/>
  <c r="O175" i="10"/>
  <c r="AK175" i="10"/>
  <c r="P175" i="10"/>
  <c r="AL175" i="10"/>
  <c r="Q175" i="10"/>
  <c r="AM175" i="10"/>
  <c r="O170" i="10"/>
  <c r="AK170" i="10"/>
  <c r="P170" i="10"/>
  <c r="AL170" i="10"/>
  <c r="Q170" i="10"/>
  <c r="AM170" i="10"/>
  <c r="O166" i="10"/>
  <c r="AK166" i="10"/>
  <c r="P166" i="10"/>
  <c r="AL166" i="10"/>
  <c r="Q166" i="10"/>
  <c r="AM166" i="10"/>
  <c r="O157" i="10"/>
  <c r="AK157" i="10"/>
  <c r="P157" i="10"/>
  <c r="AL157" i="10"/>
  <c r="Q157" i="10"/>
  <c r="AM157" i="10"/>
  <c r="O161" i="10"/>
  <c r="AK161" i="10"/>
  <c r="P161" i="10"/>
  <c r="AL161" i="10"/>
  <c r="Q161" i="10"/>
  <c r="AM161" i="10"/>
  <c r="O148" i="10"/>
  <c r="AK148" i="10"/>
  <c r="P148" i="10"/>
  <c r="AL148" i="10"/>
  <c r="Q148" i="10"/>
  <c r="AM148" i="10"/>
  <c r="O152" i="10"/>
  <c r="AK152" i="10"/>
  <c r="P152" i="10"/>
  <c r="AL152" i="10"/>
  <c r="Q152" i="10"/>
  <c r="AM152" i="10"/>
  <c r="AK84" i="10"/>
  <c r="AL84" i="10"/>
  <c r="AM84" i="10"/>
  <c r="O79" i="10"/>
  <c r="AK79" i="10"/>
  <c r="P79" i="10"/>
  <c r="AL79" i="10"/>
  <c r="Q79" i="10"/>
  <c r="AM79" i="10"/>
  <c r="O80" i="10"/>
  <c r="AK80" i="10"/>
  <c r="P80" i="10"/>
  <c r="AL80" i="10"/>
  <c r="Q80" i="10"/>
  <c r="AM80" i="10"/>
  <c r="O74" i="10"/>
  <c r="AK74" i="10"/>
  <c r="P74" i="10"/>
  <c r="AL74" i="10"/>
  <c r="Q74" i="10"/>
  <c r="AM74" i="10"/>
  <c r="O75" i="10"/>
  <c r="AK75" i="10"/>
  <c r="P75" i="10"/>
  <c r="AL75" i="10"/>
  <c r="Q75" i="10"/>
  <c r="AM75" i="10"/>
  <c r="O69" i="10"/>
  <c r="AK69" i="10"/>
  <c r="P69" i="10"/>
  <c r="AL69" i="10"/>
  <c r="Q69" i="10"/>
  <c r="AM69" i="10"/>
  <c r="O70" i="10"/>
  <c r="AK70" i="10"/>
  <c r="P70" i="10"/>
  <c r="AL70" i="10"/>
  <c r="Q70" i="10"/>
  <c r="AM70" i="10"/>
  <c r="O64" i="10"/>
  <c r="AK64" i="10"/>
  <c r="P64" i="10"/>
  <c r="AL64" i="10"/>
  <c r="Q64" i="10"/>
  <c r="AM64" i="10"/>
  <c r="O65" i="10"/>
  <c r="AK65" i="10"/>
  <c r="P65" i="10"/>
  <c r="AL65" i="10"/>
  <c r="Q65" i="10"/>
  <c r="AM65" i="10"/>
  <c r="O59" i="10"/>
  <c r="AK59" i="10"/>
  <c r="P59" i="10"/>
  <c r="AL59" i="10"/>
  <c r="Q59" i="10"/>
  <c r="AM59" i="10"/>
  <c r="O60" i="10"/>
  <c r="AK60" i="10"/>
  <c r="P60" i="10"/>
  <c r="AL60" i="10"/>
  <c r="Q60" i="10"/>
  <c r="AM60" i="10"/>
  <c r="O54" i="10"/>
  <c r="AK54" i="10"/>
  <c r="P54" i="10"/>
  <c r="AL54" i="10"/>
  <c r="Q54" i="10"/>
  <c r="AM54" i="10"/>
  <c r="O55" i="10"/>
  <c r="AK55" i="10"/>
  <c r="P55" i="10"/>
  <c r="AL55" i="10"/>
  <c r="Q55" i="10"/>
  <c r="AM55" i="10"/>
  <c r="O49" i="10"/>
  <c r="AK49" i="10"/>
  <c r="P49" i="10"/>
  <c r="AL49" i="10"/>
  <c r="Q49" i="10"/>
  <c r="AM49" i="10"/>
  <c r="O50" i="10"/>
  <c r="AK50" i="10"/>
  <c r="P50" i="10"/>
  <c r="AL50" i="10"/>
  <c r="Q50" i="10"/>
  <c r="AM50" i="10"/>
  <c r="O44" i="10"/>
  <c r="AK44" i="10"/>
  <c r="P44" i="10"/>
  <c r="AL44" i="10"/>
  <c r="Q44" i="10"/>
  <c r="AM44" i="10"/>
  <c r="O45" i="10"/>
  <c r="AK45" i="10"/>
  <c r="P45" i="10"/>
  <c r="AL45" i="10"/>
  <c r="Q45" i="10"/>
  <c r="AM45" i="10"/>
  <c r="O39" i="10"/>
  <c r="AK39" i="10"/>
  <c r="P39" i="10"/>
  <c r="AL39" i="10"/>
  <c r="Q39" i="10"/>
  <c r="AM39" i="10"/>
  <c r="O40" i="10"/>
  <c r="AK40" i="10"/>
  <c r="P40" i="10"/>
  <c r="AL40" i="10"/>
  <c r="Q40" i="10"/>
  <c r="AM40" i="10"/>
  <c r="O34" i="10"/>
  <c r="AK34" i="10"/>
  <c r="P34" i="10"/>
  <c r="AL34" i="10"/>
  <c r="Q34" i="10"/>
  <c r="AM34" i="10"/>
  <c r="O35" i="10"/>
  <c r="AK35" i="10"/>
  <c r="P35" i="10"/>
  <c r="AL35" i="10"/>
  <c r="Q35" i="10"/>
  <c r="AM35" i="10"/>
  <c r="O29" i="10"/>
  <c r="AK29" i="10"/>
  <c r="P29" i="10"/>
  <c r="AL29" i="10"/>
  <c r="Q29" i="10"/>
  <c r="AM29" i="10"/>
  <c r="O30" i="10"/>
  <c r="AK30" i="10"/>
  <c r="P30" i="10"/>
  <c r="AL30" i="10"/>
  <c r="Q30" i="10"/>
  <c r="AM30" i="10"/>
  <c r="O24" i="10"/>
  <c r="AK24" i="10"/>
  <c r="P24" i="10"/>
  <c r="AL24" i="10"/>
  <c r="Q24" i="10"/>
  <c r="AM24" i="10"/>
  <c r="O25" i="10"/>
  <c r="AK25" i="10"/>
  <c r="P25" i="10"/>
  <c r="AL25" i="10"/>
  <c r="Q25" i="10"/>
  <c r="AM25" i="10"/>
  <c r="O19" i="10"/>
  <c r="AK19" i="10"/>
  <c r="P19" i="10"/>
  <c r="AL19" i="10"/>
  <c r="Q19" i="10"/>
  <c r="AM19" i="10"/>
  <c r="O20" i="10"/>
  <c r="AK20" i="10"/>
  <c r="P20" i="10"/>
  <c r="AL20" i="10"/>
  <c r="Q20" i="10"/>
  <c r="AM20" i="10"/>
  <c r="O14" i="10"/>
  <c r="AK14" i="10"/>
  <c r="P14" i="10"/>
  <c r="AL14" i="10"/>
  <c r="Q14" i="10"/>
  <c r="AM14" i="10"/>
  <c r="O15" i="10"/>
  <c r="AK15" i="10"/>
  <c r="P15" i="10"/>
  <c r="AL15" i="10"/>
  <c r="Q15" i="10"/>
  <c r="AM15" i="10"/>
  <c r="O9" i="10"/>
  <c r="AK9" i="10"/>
  <c r="P9" i="10"/>
  <c r="AL9" i="10"/>
  <c r="Q9" i="10"/>
  <c r="AM9" i="10"/>
  <c r="O10" i="10"/>
  <c r="AK10" i="10"/>
  <c r="P10" i="10"/>
  <c r="AL10" i="10"/>
  <c r="Q10" i="10"/>
  <c r="AM10" i="10"/>
  <c r="AK3" i="10"/>
  <c r="AL3" i="10"/>
  <c r="AM3" i="10"/>
  <c r="AK4" i="10"/>
  <c r="AL4" i="10"/>
  <c r="AM4" i="10"/>
  <c r="G242" i="19"/>
  <c r="J242" i="19"/>
  <c r="I242" i="19"/>
  <c r="H242" i="19"/>
  <c r="G241" i="19"/>
  <c r="G240" i="19"/>
  <c r="G239" i="19"/>
  <c r="J239" i="19"/>
  <c r="I239" i="19"/>
  <c r="H239" i="19"/>
  <c r="G238" i="19"/>
  <c r="G237" i="19"/>
  <c r="G236" i="19"/>
  <c r="J236" i="19"/>
  <c r="I236" i="19"/>
  <c r="H236" i="19"/>
  <c r="G235" i="19"/>
  <c r="G234" i="19"/>
  <c r="G233" i="19"/>
  <c r="J233" i="19"/>
  <c r="I233" i="19"/>
  <c r="H233" i="19"/>
  <c r="G232" i="19"/>
  <c r="G231" i="19"/>
  <c r="G230" i="19"/>
  <c r="J230" i="19"/>
  <c r="I230" i="19"/>
  <c r="H230" i="19"/>
  <c r="G229" i="19"/>
  <c r="G228" i="19"/>
  <c r="G227" i="19"/>
  <c r="J227" i="19"/>
  <c r="I227" i="19"/>
  <c r="H227" i="19"/>
  <c r="G226" i="19"/>
  <c r="G225" i="19"/>
  <c r="G224" i="19"/>
  <c r="J224" i="19"/>
  <c r="I224" i="19"/>
  <c r="H224" i="19"/>
  <c r="G223" i="19"/>
  <c r="G222" i="19"/>
  <c r="G221" i="19"/>
  <c r="J221" i="19"/>
  <c r="I221" i="19"/>
  <c r="H221" i="19"/>
  <c r="G220" i="19"/>
  <c r="G219" i="19"/>
  <c r="G218" i="19"/>
  <c r="J218" i="19"/>
  <c r="I218" i="19"/>
  <c r="H218" i="19"/>
  <c r="G217" i="19"/>
  <c r="G216" i="19"/>
  <c r="G215" i="19"/>
  <c r="J215" i="19"/>
  <c r="I215" i="19"/>
  <c r="H215" i="19"/>
  <c r="G214" i="19"/>
  <c r="G213" i="19"/>
  <c r="G212" i="19"/>
  <c r="J212" i="19"/>
  <c r="I212" i="19"/>
  <c r="H212" i="19"/>
  <c r="G211" i="19"/>
  <c r="G210" i="19"/>
  <c r="G209" i="19"/>
  <c r="J209" i="19"/>
  <c r="I209" i="19"/>
  <c r="H209" i="19"/>
  <c r="G208" i="19"/>
  <c r="G207" i="19"/>
  <c r="G206" i="19"/>
  <c r="J206" i="19"/>
  <c r="I206" i="19"/>
  <c r="H206" i="19"/>
  <c r="G205" i="19"/>
  <c r="G204" i="19"/>
  <c r="G203" i="19"/>
  <c r="J203" i="19"/>
  <c r="I203" i="19"/>
  <c r="H203" i="19"/>
  <c r="G202" i="19"/>
  <c r="G201" i="19"/>
  <c r="G200" i="19"/>
  <c r="J200" i="19"/>
  <c r="I200" i="19"/>
  <c r="H200" i="19"/>
  <c r="G199" i="19"/>
  <c r="G198" i="19"/>
  <c r="G197" i="19"/>
  <c r="J197" i="19"/>
  <c r="I197" i="19"/>
  <c r="H197" i="19"/>
  <c r="G196" i="19"/>
  <c r="G195" i="19"/>
  <c r="G194" i="19"/>
  <c r="J194" i="19"/>
  <c r="I194" i="19"/>
  <c r="H194" i="19"/>
  <c r="G193" i="19"/>
  <c r="G192" i="19"/>
  <c r="G191" i="19"/>
  <c r="J191" i="19"/>
  <c r="I191" i="19"/>
  <c r="H191" i="19"/>
  <c r="G190" i="19"/>
  <c r="G189" i="19"/>
  <c r="G188" i="19"/>
  <c r="J188" i="19"/>
  <c r="I188" i="19"/>
  <c r="H188" i="19"/>
  <c r="G187" i="19"/>
  <c r="G186" i="19"/>
  <c r="G185" i="19"/>
  <c r="J185" i="19"/>
  <c r="I185" i="19"/>
  <c r="H185" i="19"/>
  <c r="G184" i="19"/>
  <c r="G183" i="19"/>
  <c r="G182" i="19"/>
  <c r="J182" i="19"/>
  <c r="I182" i="19"/>
  <c r="H182" i="19"/>
  <c r="G181" i="19"/>
  <c r="G180" i="19"/>
  <c r="G179" i="19"/>
  <c r="J179" i="19"/>
  <c r="I179" i="19"/>
  <c r="H179" i="19"/>
  <c r="G178" i="19"/>
  <c r="G177" i="19"/>
  <c r="G176" i="19"/>
  <c r="J176" i="19"/>
  <c r="I176" i="19"/>
  <c r="H176" i="19"/>
  <c r="G175" i="19"/>
  <c r="G174" i="19"/>
  <c r="G173" i="19"/>
  <c r="J173" i="19"/>
  <c r="I173" i="19"/>
  <c r="H173" i="19"/>
  <c r="G172" i="19"/>
  <c r="G171" i="19"/>
  <c r="G170" i="19"/>
  <c r="J170" i="19"/>
  <c r="I170" i="19"/>
  <c r="H170" i="19"/>
  <c r="G169" i="19"/>
  <c r="G168" i="19"/>
  <c r="G167" i="19"/>
  <c r="J167" i="19"/>
  <c r="I167" i="19"/>
  <c r="H167" i="19"/>
  <c r="G166" i="19"/>
  <c r="G165" i="19"/>
  <c r="G164" i="19"/>
  <c r="J164" i="19"/>
  <c r="I164" i="19"/>
  <c r="H164" i="19"/>
  <c r="G163" i="19"/>
  <c r="G162" i="19"/>
  <c r="G161" i="19"/>
  <c r="J161" i="19"/>
  <c r="I161" i="19"/>
  <c r="H161" i="19"/>
  <c r="G160" i="19"/>
  <c r="G159" i="19"/>
  <c r="G158" i="19"/>
  <c r="J158" i="19"/>
  <c r="I158" i="19"/>
  <c r="H158" i="19"/>
  <c r="G157" i="19"/>
  <c r="G156" i="19"/>
  <c r="G155" i="19"/>
  <c r="J155" i="19"/>
  <c r="I155" i="19"/>
  <c r="H155" i="19"/>
  <c r="G154" i="19"/>
  <c r="G153" i="19"/>
  <c r="G152" i="19"/>
  <c r="J152" i="19"/>
  <c r="I152" i="19"/>
  <c r="H152" i="19"/>
  <c r="G151" i="19"/>
  <c r="G150" i="19"/>
  <c r="G149" i="19"/>
  <c r="J149" i="19"/>
  <c r="I149" i="19"/>
  <c r="H149" i="19"/>
  <c r="G148" i="19"/>
  <c r="G147" i="19"/>
  <c r="G146" i="19"/>
  <c r="J146" i="19"/>
  <c r="I146" i="19"/>
  <c r="H146" i="19"/>
  <c r="G145" i="19"/>
  <c r="G144" i="19"/>
  <c r="G143" i="19"/>
  <c r="J143" i="19"/>
  <c r="I143" i="19"/>
  <c r="H143" i="19"/>
  <c r="G142" i="19"/>
  <c r="G141" i="19"/>
  <c r="G140" i="19"/>
  <c r="J140" i="19"/>
  <c r="I140" i="19"/>
  <c r="H140" i="19"/>
  <c r="G139" i="19"/>
  <c r="G138" i="19"/>
  <c r="G137" i="19"/>
  <c r="J137" i="19"/>
  <c r="I137" i="19"/>
  <c r="H137" i="19"/>
  <c r="G136" i="19"/>
  <c r="G135" i="19"/>
  <c r="G134" i="19"/>
  <c r="J134" i="19"/>
  <c r="I134" i="19"/>
  <c r="H134" i="19"/>
  <c r="G133" i="19"/>
  <c r="G132" i="19"/>
  <c r="G131" i="19"/>
  <c r="J131" i="19"/>
  <c r="I131" i="19"/>
  <c r="H131" i="19"/>
  <c r="G130" i="19"/>
  <c r="G129" i="19"/>
  <c r="G128" i="19"/>
  <c r="J128" i="19"/>
  <c r="I128" i="19"/>
  <c r="H128" i="19"/>
  <c r="G127" i="19"/>
  <c r="G126" i="19"/>
  <c r="G125" i="19"/>
  <c r="J125" i="19"/>
  <c r="I125" i="19"/>
  <c r="H125" i="19"/>
  <c r="G124" i="19"/>
  <c r="G123" i="19"/>
  <c r="G122" i="19"/>
  <c r="J122" i="19"/>
  <c r="I122" i="19"/>
  <c r="H122" i="19"/>
  <c r="G121" i="19"/>
  <c r="G120" i="19"/>
  <c r="G119" i="19"/>
  <c r="J119" i="19"/>
  <c r="I119" i="19"/>
  <c r="H119" i="19"/>
  <c r="G118" i="19"/>
  <c r="G117" i="19"/>
  <c r="G116" i="19"/>
  <c r="J116" i="19"/>
  <c r="I116" i="19"/>
  <c r="H116" i="19"/>
  <c r="G115" i="19"/>
  <c r="G114" i="19"/>
  <c r="G113" i="19"/>
  <c r="J113" i="19"/>
  <c r="I113" i="19"/>
  <c r="H113" i="19"/>
  <c r="G112" i="19"/>
  <c r="G111" i="19"/>
  <c r="G110" i="19"/>
  <c r="J110" i="19"/>
  <c r="I110" i="19"/>
  <c r="H110" i="19"/>
  <c r="G109" i="19"/>
  <c r="G108" i="19"/>
  <c r="G107" i="19"/>
  <c r="J107" i="19"/>
  <c r="I107" i="19"/>
  <c r="H107" i="19"/>
  <c r="G106" i="19"/>
  <c r="G105" i="19"/>
  <c r="G104" i="19"/>
  <c r="J104" i="19"/>
  <c r="I104" i="19"/>
  <c r="H104" i="19"/>
  <c r="G103" i="19"/>
  <c r="G102" i="19"/>
  <c r="G101" i="19"/>
  <c r="J101" i="19"/>
  <c r="I101" i="19"/>
  <c r="H101" i="19"/>
  <c r="G100" i="19"/>
  <c r="G99" i="19"/>
  <c r="G98" i="19"/>
  <c r="J98" i="19"/>
  <c r="I98" i="19"/>
  <c r="H98" i="19"/>
  <c r="G97" i="19"/>
  <c r="G96" i="19"/>
  <c r="G95" i="19"/>
  <c r="J95" i="19"/>
  <c r="I95" i="19"/>
  <c r="H95" i="19"/>
  <c r="G94" i="19"/>
  <c r="G93" i="19"/>
  <c r="G92" i="19"/>
  <c r="J92" i="19"/>
  <c r="I92" i="19"/>
  <c r="H92" i="19"/>
  <c r="G91" i="19"/>
  <c r="G90" i="19"/>
  <c r="G89" i="19"/>
  <c r="J89" i="19"/>
  <c r="I89" i="19"/>
  <c r="H89" i="19"/>
  <c r="G88" i="19"/>
  <c r="G87" i="19"/>
  <c r="G86" i="19"/>
  <c r="J86" i="19"/>
  <c r="I86" i="19"/>
  <c r="H86" i="19"/>
  <c r="G85" i="19"/>
  <c r="G84" i="19"/>
  <c r="G83" i="19"/>
  <c r="J83" i="19"/>
  <c r="I83" i="19"/>
  <c r="H83" i="19"/>
  <c r="G82" i="19"/>
  <c r="G81" i="19"/>
  <c r="G80" i="19"/>
  <c r="J80" i="19"/>
  <c r="I80" i="19"/>
  <c r="H80" i="19"/>
  <c r="G79" i="19"/>
  <c r="G78" i="19"/>
  <c r="G77" i="19"/>
  <c r="J77" i="19"/>
  <c r="I77" i="19"/>
  <c r="H77" i="19"/>
  <c r="G76" i="19"/>
  <c r="G75" i="19"/>
  <c r="G74" i="19"/>
  <c r="M74" i="19"/>
  <c r="L74" i="19"/>
  <c r="K74" i="19"/>
  <c r="J74" i="19"/>
  <c r="I74" i="19"/>
  <c r="H74" i="19"/>
  <c r="G71" i="19"/>
  <c r="M71" i="19"/>
  <c r="L71" i="19"/>
  <c r="K71" i="19"/>
  <c r="J71" i="19"/>
  <c r="I71" i="19"/>
  <c r="H71" i="19"/>
  <c r="G68" i="19"/>
  <c r="M68" i="19"/>
  <c r="L68" i="19"/>
  <c r="K68" i="19"/>
  <c r="J68" i="19"/>
  <c r="I68" i="19"/>
  <c r="H68" i="19"/>
  <c r="G65" i="19"/>
  <c r="M65" i="19"/>
  <c r="L65" i="19"/>
  <c r="K65" i="19"/>
  <c r="J65" i="19"/>
  <c r="I65" i="19"/>
  <c r="H65" i="19"/>
  <c r="G62" i="19"/>
  <c r="M62" i="19"/>
  <c r="L62" i="19"/>
  <c r="K62" i="19"/>
  <c r="J62" i="19"/>
  <c r="I62" i="19"/>
  <c r="H62" i="19"/>
  <c r="G59" i="19"/>
  <c r="M59" i="19"/>
  <c r="L59" i="19"/>
  <c r="K59" i="19"/>
  <c r="J59" i="19"/>
  <c r="I59" i="19"/>
  <c r="H59" i="19"/>
  <c r="G56" i="19"/>
  <c r="M56" i="19"/>
  <c r="L56" i="19"/>
  <c r="K56" i="19"/>
  <c r="J56" i="19"/>
  <c r="I56" i="19"/>
  <c r="H56" i="19"/>
  <c r="G53" i="19"/>
  <c r="M53" i="19"/>
  <c r="L53" i="19"/>
  <c r="K53" i="19"/>
  <c r="J53" i="19"/>
  <c r="I53" i="19"/>
  <c r="H53" i="19"/>
  <c r="G50" i="19"/>
  <c r="I50" i="19"/>
  <c r="H50" i="19"/>
  <c r="G47" i="19"/>
  <c r="I47" i="19"/>
  <c r="H47" i="19"/>
  <c r="G44" i="19"/>
  <c r="I44" i="19"/>
  <c r="H44" i="19"/>
  <c r="G41" i="19"/>
  <c r="I41" i="19"/>
  <c r="H41" i="19"/>
  <c r="G38" i="19"/>
  <c r="I38" i="19"/>
  <c r="H38" i="19"/>
  <c r="G35" i="19"/>
  <c r="I35" i="19"/>
  <c r="H35" i="19"/>
  <c r="G32" i="19"/>
  <c r="I32" i="19"/>
  <c r="H32" i="19"/>
  <c r="G29" i="19"/>
  <c r="I29" i="19"/>
  <c r="H29" i="19"/>
  <c r="G26" i="19"/>
  <c r="I26" i="19"/>
  <c r="H26" i="19"/>
  <c r="G23" i="19"/>
  <c r="I23" i="19"/>
  <c r="H23" i="19"/>
  <c r="G20" i="19"/>
  <c r="I20" i="19"/>
  <c r="H20" i="19"/>
  <c r="G17" i="19"/>
  <c r="I17" i="19"/>
  <c r="H17" i="19"/>
  <c r="G14" i="19"/>
  <c r="I14" i="19"/>
  <c r="H14" i="19"/>
  <c r="G11" i="19"/>
  <c r="I11" i="19"/>
  <c r="H11" i="19"/>
  <c r="G8" i="19"/>
  <c r="I8" i="19"/>
  <c r="H8" i="19"/>
  <c r="G5" i="19"/>
  <c r="I5" i="19"/>
  <c r="H5" i="19"/>
  <c r="G242" i="18"/>
  <c r="J242" i="18"/>
  <c r="I242" i="18"/>
  <c r="H242" i="18"/>
  <c r="G241" i="18"/>
  <c r="G240" i="18"/>
  <c r="G239" i="18"/>
  <c r="J239" i="18"/>
  <c r="I239" i="18"/>
  <c r="H239" i="18"/>
  <c r="G238" i="18"/>
  <c r="G237" i="18"/>
  <c r="G236" i="18"/>
  <c r="J236" i="18"/>
  <c r="I236" i="18"/>
  <c r="H236" i="18"/>
  <c r="G235" i="18"/>
  <c r="G234" i="18"/>
  <c r="G233" i="18"/>
  <c r="J233" i="18"/>
  <c r="I233" i="18"/>
  <c r="H233" i="18"/>
  <c r="G232" i="18"/>
  <c r="G231" i="18"/>
  <c r="G230" i="18"/>
  <c r="J230" i="18"/>
  <c r="I230" i="18"/>
  <c r="H230" i="18"/>
  <c r="G229" i="18"/>
  <c r="G228" i="18"/>
  <c r="G227" i="18"/>
  <c r="J227" i="18"/>
  <c r="I227" i="18"/>
  <c r="H227" i="18"/>
  <c r="G226" i="18"/>
  <c r="G225" i="18"/>
  <c r="G224" i="18"/>
  <c r="J224" i="18"/>
  <c r="I224" i="18"/>
  <c r="H224" i="18"/>
  <c r="G223" i="18"/>
  <c r="G222" i="18"/>
  <c r="G221" i="18"/>
  <c r="J221" i="18"/>
  <c r="I221" i="18"/>
  <c r="H221" i="18"/>
  <c r="G220" i="18"/>
  <c r="G219" i="18"/>
  <c r="G218" i="18"/>
  <c r="J218" i="18"/>
  <c r="I218" i="18"/>
  <c r="H218" i="18"/>
  <c r="G217" i="18"/>
  <c r="G216" i="18"/>
  <c r="G215" i="18"/>
  <c r="J215" i="18"/>
  <c r="I215" i="18"/>
  <c r="H215" i="18"/>
  <c r="G214" i="18"/>
  <c r="G213" i="18"/>
  <c r="G212" i="18"/>
  <c r="J212" i="18"/>
  <c r="I212" i="18"/>
  <c r="H212" i="18"/>
  <c r="G211" i="18"/>
  <c r="G210" i="18"/>
  <c r="G209" i="18"/>
  <c r="J209" i="18"/>
  <c r="I209" i="18"/>
  <c r="H209" i="18"/>
  <c r="G208" i="18"/>
  <c r="G207" i="18"/>
  <c r="G206" i="18"/>
  <c r="J206" i="18"/>
  <c r="I206" i="18"/>
  <c r="H206" i="18"/>
  <c r="G205" i="18"/>
  <c r="G204" i="18"/>
  <c r="G203" i="18"/>
  <c r="J203" i="18"/>
  <c r="I203" i="18"/>
  <c r="H203" i="18"/>
  <c r="G202" i="18"/>
  <c r="G201" i="18"/>
  <c r="G200" i="18"/>
  <c r="J200" i="18"/>
  <c r="I200" i="18"/>
  <c r="H200" i="18"/>
  <c r="G199" i="18"/>
  <c r="G198" i="18"/>
  <c r="G197" i="18"/>
  <c r="J197" i="18"/>
  <c r="I197" i="18"/>
  <c r="H197" i="18"/>
  <c r="G196" i="18"/>
  <c r="G195" i="18"/>
  <c r="G194" i="18"/>
  <c r="J194" i="18"/>
  <c r="I194" i="18"/>
  <c r="H194" i="18"/>
  <c r="G193" i="18"/>
  <c r="G192" i="18"/>
  <c r="G191" i="18"/>
  <c r="J191" i="18"/>
  <c r="I191" i="18"/>
  <c r="H191" i="18"/>
  <c r="G190" i="18"/>
  <c r="G189" i="18"/>
  <c r="G188" i="18"/>
  <c r="J188" i="18"/>
  <c r="I188" i="18"/>
  <c r="H188" i="18"/>
  <c r="G187" i="18"/>
  <c r="G186" i="18"/>
  <c r="G185" i="18"/>
  <c r="J185" i="18"/>
  <c r="I185" i="18"/>
  <c r="H185" i="18"/>
  <c r="G184" i="18"/>
  <c r="G183" i="18"/>
  <c r="G182" i="18"/>
  <c r="J182" i="18"/>
  <c r="I182" i="18"/>
  <c r="H182" i="18"/>
  <c r="G181" i="18"/>
  <c r="G180" i="18"/>
  <c r="G179" i="18"/>
  <c r="J179" i="18"/>
  <c r="I179" i="18"/>
  <c r="H179" i="18"/>
  <c r="G178" i="18"/>
  <c r="G177" i="18"/>
  <c r="G176" i="18"/>
  <c r="J176" i="18"/>
  <c r="I176" i="18"/>
  <c r="H176" i="18"/>
  <c r="G175" i="18"/>
  <c r="G174" i="18"/>
  <c r="G173" i="18"/>
  <c r="J173" i="18"/>
  <c r="I173" i="18"/>
  <c r="H173" i="18"/>
  <c r="G172" i="18"/>
  <c r="G171" i="18"/>
  <c r="G170" i="18"/>
  <c r="J170" i="18"/>
  <c r="I170" i="18"/>
  <c r="H170" i="18"/>
  <c r="G169" i="18"/>
  <c r="G168" i="18"/>
  <c r="G167" i="18"/>
  <c r="J167" i="18"/>
  <c r="I167" i="18"/>
  <c r="H167" i="18"/>
  <c r="G166" i="18"/>
  <c r="G165" i="18"/>
  <c r="G164" i="18"/>
  <c r="J164" i="18"/>
  <c r="I164" i="18"/>
  <c r="H164" i="18"/>
  <c r="G163" i="18"/>
  <c r="G162" i="18"/>
  <c r="G161" i="18"/>
  <c r="J161" i="18"/>
  <c r="I161" i="18"/>
  <c r="H161" i="18"/>
  <c r="G160" i="18"/>
  <c r="G159" i="18"/>
  <c r="G158" i="18"/>
  <c r="J158" i="18"/>
  <c r="I158" i="18"/>
  <c r="H158" i="18"/>
  <c r="G157" i="18"/>
  <c r="G156" i="18"/>
  <c r="G155" i="18"/>
  <c r="J155" i="18"/>
  <c r="I155" i="18"/>
  <c r="H155" i="18"/>
  <c r="G154" i="18"/>
  <c r="G153" i="18"/>
  <c r="G152" i="18"/>
  <c r="J152" i="18"/>
  <c r="I152" i="18"/>
  <c r="H152" i="18"/>
  <c r="G151" i="18"/>
  <c r="G150" i="18"/>
  <c r="G149" i="18"/>
  <c r="J149" i="18"/>
  <c r="I149" i="18"/>
  <c r="H149" i="18"/>
  <c r="G148" i="18"/>
  <c r="G147" i="18"/>
  <c r="G146" i="18"/>
  <c r="J146" i="18"/>
  <c r="I146" i="18"/>
  <c r="H146" i="18"/>
  <c r="G145" i="18"/>
  <c r="G144" i="18"/>
  <c r="G143" i="18"/>
  <c r="J143" i="18"/>
  <c r="I143" i="18"/>
  <c r="H143" i="18"/>
  <c r="G142" i="18"/>
  <c r="G141" i="18"/>
  <c r="G140" i="18"/>
  <c r="J140" i="18"/>
  <c r="I140" i="18"/>
  <c r="H140" i="18"/>
  <c r="G139" i="18"/>
  <c r="G138" i="18"/>
  <c r="G137" i="18"/>
  <c r="J137" i="18"/>
  <c r="I137" i="18"/>
  <c r="H137" i="18"/>
  <c r="G136" i="18"/>
  <c r="G135" i="18"/>
  <c r="G134" i="18"/>
  <c r="J134" i="18"/>
  <c r="I134" i="18"/>
  <c r="H134" i="18"/>
  <c r="G133" i="18"/>
  <c r="G132" i="18"/>
  <c r="G131" i="18"/>
  <c r="J131" i="18"/>
  <c r="I131" i="18"/>
  <c r="H131" i="18"/>
  <c r="G130" i="18"/>
  <c r="G129" i="18"/>
  <c r="G128" i="18"/>
  <c r="J128" i="18"/>
  <c r="I128" i="18"/>
  <c r="H128" i="18"/>
  <c r="G127" i="18"/>
  <c r="G126" i="18"/>
  <c r="G125" i="18"/>
  <c r="J125" i="18"/>
  <c r="I125" i="18"/>
  <c r="H125" i="18"/>
  <c r="G124" i="18"/>
  <c r="G123" i="18"/>
  <c r="G122" i="18"/>
  <c r="J122" i="18"/>
  <c r="I122" i="18"/>
  <c r="H122" i="18"/>
  <c r="G121" i="18"/>
  <c r="G120" i="18"/>
  <c r="G119" i="18"/>
  <c r="J119" i="18"/>
  <c r="I119" i="18"/>
  <c r="H119" i="18"/>
  <c r="G118" i="18"/>
  <c r="G117" i="18"/>
  <c r="G116" i="18"/>
  <c r="J116" i="18"/>
  <c r="I116" i="18"/>
  <c r="H116" i="18"/>
  <c r="G115" i="18"/>
  <c r="G114" i="18"/>
  <c r="G113" i="18"/>
  <c r="J113" i="18"/>
  <c r="I113" i="18"/>
  <c r="H113" i="18"/>
  <c r="G112" i="18"/>
  <c r="G111" i="18"/>
  <c r="G110" i="18"/>
  <c r="J110" i="18"/>
  <c r="I110" i="18"/>
  <c r="H110" i="18"/>
  <c r="G109" i="18"/>
  <c r="G108" i="18"/>
  <c r="G107" i="18"/>
  <c r="J107" i="18"/>
  <c r="I107" i="18"/>
  <c r="H107" i="18"/>
  <c r="G106" i="18"/>
  <c r="G105" i="18"/>
  <c r="G104" i="18"/>
  <c r="J104" i="18"/>
  <c r="I104" i="18"/>
  <c r="H104" i="18"/>
  <c r="G103" i="18"/>
  <c r="G102" i="18"/>
  <c r="G101" i="18"/>
  <c r="J101" i="18"/>
  <c r="I101" i="18"/>
  <c r="H101" i="18"/>
  <c r="G100" i="18"/>
  <c r="G99" i="18"/>
  <c r="G98" i="18"/>
  <c r="J98" i="18"/>
  <c r="I98" i="18"/>
  <c r="H98" i="18"/>
  <c r="G97" i="18"/>
  <c r="G96" i="18"/>
  <c r="G95" i="18"/>
  <c r="J95" i="18"/>
  <c r="I95" i="18"/>
  <c r="H95" i="18"/>
  <c r="G94" i="18"/>
  <c r="G93" i="18"/>
  <c r="G92" i="18"/>
  <c r="J92" i="18"/>
  <c r="I92" i="18"/>
  <c r="H92" i="18"/>
  <c r="G91" i="18"/>
  <c r="G90" i="18"/>
  <c r="G89" i="18"/>
  <c r="J89" i="18"/>
  <c r="I89" i="18"/>
  <c r="H89" i="18"/>
  <c r="G88" i="18"/>
  <c r="G87" i="18"/>
  <c r="G86" i="18"/>
  <c r="J86" i="18"/>
  <c r="I86" i="18"/>
  <c r="H86" i="18"/>
  <c r="G85" i="18"/>
  <c r="G84" i="18"/>
  <c r="G83" i="18"/>
  <c r="J83" i="18"/>
  <c r="I83" i="18"/>
  <c r="H83" i="18"/>
  <c r="G82" i="18"/>
  <c r="G81" i="18"/>
  <c r="G80" i="18"/>
  <c r="J80" i="18"/>
  <c r="I80" i="18"/>
  <c r="H80" i="18"/>
  <c r="G79" i="18"/>
  <c r="G78" i="18"/>
  <c r="G77" i="18"/>
  <c r="J77" i="18"/>
  <c r="I77" i="18"/>
  <c r="H77" i="18"/>
  <c r="G76" i="18"/>
  <c r="G75" i="18"/>
  <c r="G74" i="18"/>
  <c r="M74" i="18"/>
  <c r="L74" i="18"/>
  <c r="K74" i="18"/>
  <c r="J74" i="18"/>
  <c r="I74" i="18"/>
  <c r="H74" i="18"/>
  <c r="G71" i="18"/>
  <c r="M71" i="18"/>
  <c r="L71" i="18"/>
  <c r="K71" i="18"/>
  <c r="J71" i="18"/>
  <c r="I71" i="18"/>
  <c r="H71" i="18"/>
  <c r="G68" i="18"/>
  <c r="M68" i="18"/>
  <c r="L68" i="18"/>
  <c r="K68" i="18"/>
  <c r="J68" i="18"/>
  <c r="I68" i="18"/>
  <c r="H68" i="18"/>
  <c r="G65" i="18"/>
  <c r="M65" i="18"/>
  <c r="L65" i="18"/>
  <c r="K65" i="18"/>
  <c r="J65" i="18"/>
  <c r="I65" i="18"/>
  <c r="H65" i="18"/>
  <c r="G62" i="18"/>
  <c r="M62" i="18"/>
  <c r="L62" i="18"/>
  <c r="K62" i="18"/>
  <c r="J62" i="18"/>
  <c r="I62" i="18"/>
  <c r="H62" i="18"/>
  <c r="G59" i="18"/>
  <c r="M59" i="18"/>
  <c r="L59" i="18"/>
  <c r="K59" i="18"/>
  <c r="J59" i="18"/>
  <c r="I59" i="18"/>
  <c r="H59" i="18"/>
  <c r="G56" i="18"/>
  <c r="M56" i="18"/>
  <c r="L56" i="18"/>
  <c r="K56" i="18"/>
  <c r="J56" i="18"/>
  <c r="I56" i="18"/>
  <c r="H56" i="18"/>
  <c r="G53" i="18"/>
  <c r="M53" i="18"/>
  <c r="L53" i="18"/>
  <c r="K53" i="18"/>
  <c r="J53" i="18"/>
  <c r="I53" i="18"/>
  <c r="H53" i="18"/>
  <c r="G50" i="18"/>
  <c r="I50" i="18"/>
  <c r="H50" i="18"/>
  <c r="G47" i="18"/>
  <c r="I47" i="18"/>
  <c r="H47" i="18"/>
  <c r="G44" i="18"/>
  <c r="I44" i="18"/>
  <c r="H44" i="18"/>
  <c r="G41" i="18"/>
  <c r="I41" i="18"/>
  <c r="H41" i="18"/>
  <c r="G38" i="18"/>
  <c r="I38" i="18"/>
  <c r="H38" i="18"/>
  <c r="G35" i="18"/>
  <c r="I35" i="18"/>
  <c r="H35" i="18"/>
  <c r="G32" i="18"/>
  <c r="I32" i="18"/>
  <c r="H32" i="18"/>
  <c r="G29" i="18"/>
  <c r="I29" i="18"/>
  <c r="H29" i="18"/>
  <c r="G26" i="18"/>
  <c r="I26" i="18"/>
  <c r="H26" i="18"/>
  <c r="G23" i="18"/>
  <c r="I23" i="18"/>
  <c r="H23" i="18"/>
  <c r="G20" i="18"/>
  <c r="I20" i="18"/>
  <c r="H20" i="18"/>
  <c r="G17" i="18"/>
  <c r="I17" i="18"/>
  <c r="H17" i="18"/>
  <c r="G14" i="18"/>
  <c r="I14" i="18"/>
  <c r="H14" i="18"/>
  <c r="G11" i="18"/>
  <c r="I11" i="18"/>
  <c r="H11" i="18"/>
  <c r="G8" i="18"/>
  <c r="I8" i="18"/>
  <c r="H8" i="18"/>
  <c r="G5" i="18"/>
  <c r="I5" i="18"/>
  <c r="H5" i="18"/>
  <c r="G242" i="17"/>
  <c r="J242" i="17"/>
  <c r="I242" i="17"/>
  <c r="H242" i="17"/>
  <c r="G241" i="17"/>
  <c r="G240" i="17"/>
  <c r="G239" i="17"/>
  <c r="J239" i="17"/>
  <c r="I239" i="17"/>
  <c r="H239" i="17"/>
  <c r="G238" i="17"/>
  <c r="G237" i="17"/>
  <c r="G236" i="17"/>
  <c r="J236" i="17"/>
  <c r="I236" i="17"/>
  <c r="H236" i="17"/>
  <c r="G235" i="17"/>
  <c r="G234" i="17"/>
  <c r="G233" i="17"/>
  <c r="J233" i="17"/>
  <c r="I233" i="17"/>
  <c r="H233" i="17"/>
  <c r="G232" i="17"/>
  <c r="G231" i="17"/>
  <c r="G230" i="17"/>
  <c r="J230" i="17"/>
  <c r="I230" i="17"/>
  <c r="H230" i="17"/>
  <c r="G229" i="17"/>
  <c r="G228" i="17"/>
  <c r="G227" i="17"/>
  <c r="J227" i="17"/>
  <c r="I227" i="17"/>
  <c r="H227" i="17"/>
  <c r="G226" i="17"/>
  <c r="G225" i="17"/>
  <c r="G224" i="17"/>
  <c r="J224" i="17"/>
  <c r="I224" i="17"/>
  <c r="H224" i="17"/>
  <c r="G223" i="17"/>
  <c r="G222" i="17"/>
  <c r="G221" i="17"/>
  <c r="J221" i="17"/>
  <c r="I221" i="17"/>
  <c r="H221" i="17"/>
  <c r="G220" i="17"/>
  <c r="G219" i="17"/>
  <c r="G218" i="17"/>
  <c r="J218" i="17"/>
  <c r="I218" i="17"/>
  <c r="H218" i="17"/>
  <c r="G217" i="17"/>
  <c r="G216" i="17"/>
  <c r="G215" i="17"/>
  <c r="J215" i="17"/>
  <c r="I215" i="17"/>
  <c r="H215" i="17"/>
  <c r="G214" i="17"/>
  <c r="G213" i="17"/>
  <c r="G212" i="17"/>
  <c r="J212" i="17"/>
  <c r="I212" i="17"/>
  <c r="H212" i="17"/>
  <c r="G211" i="17"/>
  <c r="G210" i="17"/>
  <c r="G209" i="17"/>
  <c r="J209" i="17"/>
  <c r="I209" i="17"/>
  <c r="H209" i="17"/>
  <c r="G208" i="17"/>
  <c r="G207" i="17"/>
  <c r="G206" i="17"/>
  <c r="J206" i="17"/>
  <c r="I206" i="17"/>
  <c r="H206" i="17"/>
  <c r="G205" i="17"/>
  <c r="G204" i="17"/>
  <c r="G203" i="17"/>
  <c r="J203" i="17"/>
  <c r="I203" i="17"/>
  <c r="H203" i="17"/>
  <c r="G202" i="17"/>
  <c r="G201" i="17"/>
  <c r="G200" i="17"/>
  <c r="J200" i="17"/>
  <c r="I200" i="17"/>
  <c r="H200" i="17"/>
  <c r="G199" i="17"/>
  <c r="G198" i="17"/>
  <c r="G197" i="17"/>
  <c r="J197" i="17"/>
  <c r="I197" i="17"/>
  <c r="H197" i="17"/>
  <c r="G196" i="17"/>
  <c r="G195" i="17"/>
  <c r="G194" i="17"/>
  <c r="J194" i="17"/>
  <c r="I194" i="17"/>
  <c r="H194" i="17"/>
  <c r="G193" i="17"/>
  <c r="G192" i="17"/>
  <c r="G191" i="17"/>
  <c r="J191" i="17"/>
  <c r="I191" i="17"/>
  <c r="H191" i="17"/>
  <c r="G190" i="17"/>
  <c r="G189" i="17"/>
  <c r="G188" i="17"/>
  <c r="J188" i="17"/>
  <c r="I188" i="17"/>
  <c r="H188" i="17"/>
  <c r="G187" i="17"/>
  <c r="G186" i="17"/>
  <c r="G185" i="17"/>
  <c r="J185" i="17"/>
  <c r="I185" i="17"/>
  <c r="H185" i="17"/>
  <c r="G184" i="17"/>
  <c r="G183" i="17"/>
  <c r="G182" i="17"/>
  <c r="J182" i="17"/>
  <c r="I182" i="17"/>
  <c r="H182" i="17"/>
  <c r="G181" i="17"/>
  <c r="G180" i="17"/>
  <c r="G179" i="17"/>
  <c r="J179" i="17"/>
  <c r="I179" i="17"/>
  <c r="H179" i="17"/>
  <c r="G178" i="17"/>
  <c r="G177" i="17"/>
  <c r="G176" i="17"/>
  <c r="J176" i="17"/>
  <c r="I176" i="17"/>
  <c r="H176" i="17"/>
  <c r="G175" i="17"/>
  <c r="G174" i="17"/>
  <c r="G173" i="17"/>
  <c r="J173" i="17"/>
  <c r="I173" i="17"/>
  <c r="H173" i="17"/>
  <c r="G172" i="17"/>
  <c r="G171" i="17"/>
  <c r="G170" i="17"/>
  <c r="J170" i="17"/>
  <c r="I170" i="17"/>
  <c r="H170" i="17"/>
  <c r="G169" i="17"/>
  <c r="G168" i="17"/>
  <c r="G167" i="17"/>
  <c r="J167" i="17"/>
  <c r="I167" i="17"/>
  <c r="H167" i="17"/>
  <c r="G166" i="17"/>
  <c r="G165" i="17"/>
  <c r="G164" i="17"/>
  <c r="J164" i="17"/>
  <c r="I164" i="17"/>
  <c r="H164" i="17"/>
  <c r="G163" i="17"/>
  <c r="G162" i="17"/>
  <c r="G161" i="17"/>
  <c r="J161" i="17"/>
  <c r="I161" i="17"/>
  <c r="H161" i="17"/>
  <c r="G160" i="17"/>
  <c r="G159" i="17"/>
  <c r="G158" i="17"/>
  <c r="J158" i="17"/>
  <c r="I158" i="17"/>
  <c r="H158" i="17"/>
  <c r="G157" i="17"/>
  <c r="G156" i="17"/>
  <c r="G155" i="17"/>
  <c r="J155" i="17"/>
  <c r="I155" i="17"/>
  <c r="H155" i="17"/>
  <c r="G154" i="17"/>
  <c r="G153" i="17"/>
  <c r="G152" i="17"/>
  <c r="J152" i="17"/>
  <c r="I152" i="17"/>
  <c r="H152" i="17"/>
  <c r="G151" i="17"/>
  <c r="G150" i="17"/>
  <c r="G149" i="17"/>
  <c r="J149" i="17"/>
  <c r="I149" i="17"/>
  <c r="H149" i="17"/>
  <c r="G148" i="17"/>
  <c r="G147" i="17"/>
  <c r="G146" i="17"/>
  <c r="J146" i="17"/>
  <c r="I146" i="17"/>
  <c r="H146" i="17"/>
  <c r="G145" i="17"/>
  <c r="G144" i="17"/>
  <c r="G143" i="17"/>
  <c r="J143" i="17"/>
  <c r="I143" i="17"/>
  <c r="H143" i="17"/>
  <c r="G142" i="17"/>
  <c r="G141" i="17"/>
  <c r="G140" i="17"/>
  <c r="J140" i="17"/>
  <c r="I140" i="17"/>
  <c r="H140" i="17"/>
  <c r="G139" i="17"/>
  <c r="G138" i="17"/>
  <c r="G137" i="17"/>
  <c r="J137" i="17"/>
  <c r="I137" i="17"/>
  <c r="H137" i="17"/>
  <c r="G136" i="17"/>
  <c r="G135" i="17"/>
  <c r="G134" i="17"/>
  <c r="J134" i="17"/>
  <c r="I134" i="17"/>
  <c r="H134" i="17"/>
  <c r="G133" i="17"/>
  <c r="G132" i="17"/>
  <c r="G131" i="17"/>
  <c r="J131" i="17"/>
  <c r="I131" i="17"/>
  <c r="H131" i="17"/>
  <c r="G130" i="17"/>
  <c r="G129" i="17"/>
  <c r="G128" i="17"/>
  <c r="J128" i="17"/>
  <c r="I128" i="17"/>
  <c r="H128" i="17"/>
  <c r="G127" i="17"/>
  <c r="G126" i="17"/>
  <c r="G125" i="17"/>
  <c r="J125" i="17"/>
  <c r="I125" i="17"/>
  <c r="H125" i="17"/>
  <c r="G124" i="17"/>
  <c r="G123" i="17"/>
  <c r="G122" i="17"/>
  <c r="J122" i="17"/>
  <c r="I122" i="17"/>
  <c r="H122" i="17"/>
  <c r="G121" i="17"/>
  <c r="G120" i="17"/>
  <c r="G119" i="17"/>
  <c r="J119" i="17"/>
  <c r="I119" i="17"/>
  <c r="H119" i="17"/>
  <c r="G118" i="17"/>
  <c r="G117" i="17"/>
  <c r="G116" i="17"/>
  <c r="J116" i="17"/>
  <c r="I116" i="17"/>
  <c r="H116" i="17"/>
  <c r="G115" i="17"/>
  <c r="G114" i="17"/>
  <c r="G113" i="17"/>
  <c r="J113" i="17"/>
  <c r="I113" i="17"/>
  <c r="H113" i="17"/>
  <c r="G112" i="17"/>
  <c r="G111" i="17"/>
  <c r="G110" i="17"/>
  <c r="J110" i="17"/>
  <c r="I110" i="17"/>
  <c r="H110" i="17"/>
  <c r="G109" i="17"/>
  <c r="G108" i="17"/>
  <c r="G107" i="17"/>
  <c r="J107" i="17"/>
  <c r="I107" i="17"/>
  <c r="H107" i="17"/>
  <c r="G106" i="17"/>
  <c r="G105" i="17"/>
  <c r="G104" i="17"/>
  <c r="J104" i="17"/>
  <c r="I104" i="17"/>
  <c r="H104" i="17"/>
  <c r="G103" i="17"/>
  <c r="G102" i="17"/>
  <c r="G101" i="17"/>
  <c r="J101" i="17"/>
  <c r="I101" i="17"/>
  <c r="H101" i="17"/>
  <c r="G100" i="17"/>
  <c r="G99" i="17"/>
  <c r="G98" i="17"/>
  <c r="J98" i="17"/>
  <c r="I98" i="17"/>
  <c r="H98" i="17"/>
  <c r="G97" i="17"/>
  <c r="G96" i="17"/>
  <c r="G95" i="17"/>
  <c r="J95" i="17"/>
  <c r="I95" i="17"/>
  <c r="H95" i="17"/>
  <c r="G94" i="17"/>
  <c r="G93" i="17"/>
  <c r="G92" i="17"/>
  <c r="J92" i="17"/>
  <c r="I92" i="17"/>
  <c r="H92" i="17"/>
  <c r="G91" i="17"/>
  <c r="G90" i="17"/>
  <c r="G89" i="17"/>
  <c r="J89" i="17"/>
  <c r="I89" i="17"/>
  <c r="H89" i="17"/>
  <c r="G88" i="17"/>
  <c r="G87" i="17"/>
  <c r="G86" i="17"/>
  <c r="J86" i="17"/>
  <c r="I86" i="17"/>
  <c r="H86" i="17"/>
  <c r="G85" i="17"/>
  <c r="G84" i="17"/>
  <c r="G83" i="17"/>
  <c r="J83" i="17"/>
  <c r="I83" i="17"/>
  <c r="H83" i="17"/>
  <c r="G82" i="17"/>
  <c r="G81" i="17"/>
  <c r="G80" i="17"/>
  <c r="J80" i="17"/>
  <c r="I80" i="17"/>
  <c r="H80" i="17"/>
  <c r="G79" i="17"/>
  <c r="G78" i="17"/>
  <c r="G77" i="17"/>
  <c r="J77" i="17"/>
  <c r="I77" i="17"/>
  <c r="H77" i="17"/>
  <c r="G76" i="17"/>
  <c r="G75" i="17"/>
  <c r="G74" i="17"/>
  <c r="M74" i="17"/>
  <c r="L74" i="17"/>
  <c r="K74" i="17"/>
  <c r="J74" i="17"/>
  <c r="I74" i="17"/>
  <c r="H74" i="17"/>
  <c r="G71" i="17"/>
  <c r="M71" i="17"/>
  <c r="L71" i="17"/>
  <c r="K71" i="17"/>
  <c r="J71" i="17"/>
  <c r="I71" i="17"/>
  <c r="H71" i="17"/>
  <c r="G68" i="17"/>
  <c r="M68" i="17"/>
  <c r="L68" i="17"/>
  <c r="K68" i="17"/>
  <c r="J68" i="17"/>
  <c r="I68" i="17"/>
  <c r="H68" i="17"/>
  <c r="G65" i="17"/>
  <c r="M65" i="17"/>
  <c r="L65" i="17"/>
  <c r="K65" i="17"/>
  <c r="J65" i="17"/>
  <c r="I65" i="17"/>
  <c r="H65" i="17"/>
  <c r="G62" i="17"/>
  <c r="M62" i="17"/>
  <c r="L62" i="17"/>
  <c r="K62" i="17"/>
  <c r="J62" i="17"/>
  <c r="I62" i="17"/>
  <c r="H62" i="17"/>
  <c r="G59" i="17"/>
  <c r="M59" i="17"/>
  <c r="L59" i="17"/>
  <c r="K59" i="17"/>
  <c r="J59" i="17"/>
  <c r="I59" i="17"/>
  <c r="H59" i="17"/>
  <c r="G56" i="17"/>
  <c r="M56" i="17"/>
  <c r="L56" i="17"/>
  <c r="K56" i="17"/>
  <c r="J56" i="17"/>
  <c r="I56" i="17"/>
  <c r="H56" i="17"/>
  <c r="G53" i="17"/>
  <c r="M53" i="17"/>
  <c r="L53" i="17"/>
  <c r="K53" i="17"/>
  <c r="J53" i="17"/>
  <c r="I53" i="17"/>
  <c r="H53" i="17"/>
  <c r="G50" i="17"/>
  <c r="I50" i="17"/>
  <c r="H50" i="17"/>
  <c r="G47" i="17"/>
  <c r="I47" i="17"/>
  <c r="H47" i="17"/>
  <c r="G44" i="17"/>
  <c r="I44" i="17"/>
  <c r="H44" i="17"/>
  <c r="G41" i="17"/>
  <c r="I41" i="17"/>
  <c r="H41" i="17"/>
  <c r="G38" i="17"/>
  <c r="I38" i="17"/>
  <c r="H38" i="17"/>
  <c r="G35" i="17"/>
  <c r="I35" i="17"/>
  <c r="H35" i="17"/>
  <c r="G32" i="17"/>
  <c r="I32" i="17"/>
  <c r="H32" i="17"/>
  <c r="G29" i="17"/>
  <c r="I29" i="17"/>
  <c r="H29" i="17"/>
  <c r="G26" i="17"/>
  <c r="I26" i="17"/>
  <c r="H26" i="17"/>
  <c r="G23" i="17"/>
  <c r="I23" i="17"/>
  <c r="H23" i="17"/>
  <c r="G20" i="17"/>
  <c r="I20" i="17"/>
  <c r="H20" i="17"/>
  <c r="G17" i="17"/>
  <c r="I17" i="17"/>
  <c r="H17" i="17"/>
  <c r="G14" i="17"/>
  <c r="I14" i="17"/>
  <c r="H14" i="17"/>
  <c r="G11" i="17"/>
  <c r="I11" i="17"/>
  <c r="H11" i="17"/>
  <c r="G8" i="17"/>
  <c r="I8" i="17"/>
  <c r="H8" i="17"/>
  <c r="G5" i="17"/>
  <c r="I5" i="17"/>
  <c r="H5" i="17"/>
  <c r="M391" i="10"/>
  <c r="AI391" i="10"/>
  <c r="N391" i="10"/>
  <c r="AJ391" i="10"/>
  <c r="M395" i="10"/>
  <c r="AI395" i="10"/>
  <c r="N395" i="10"/>
  <c r="AJ395" i="10"/>
  <c r="M382" i="10"/>
  <c r="AI382" i="10"/>
  <c r="N382" i="10"/>
  <c r="AJ382" i="10"/>
  <c r="M386" i="10"/>
  <c r="AI386" i="10"/>
  <c r="N386" i="10"/>
  <c r="AJ386" i="10"/>
  <c r="M373" i="10"/>
  <c r="AI373" i="10"/>
  <c r="N373" i="10"/>
  <c r="AJ373" i="10"/>
  <c r="M377" i="10"/>
  <c r="AI377" i="10"/>
  <c r="N377" i="10"/>
  <c r="AJ377" i="10"/>
  <c r="M364" i="10"/>
  <c r="AI364" i="10"/>
  <c r="N364" i="10"/>
  <c r="AJ364" i="10"/>
  <c r="M368" i="10"/>
  <c r="AI368" i="10"/>
  <c r="N368" i="10"/>
  <c r="AJ368" i="10"/>
  <c r="M355" i="10"/>
  <c r="AI355" i="10"/>
  <c r="N355" i="10"/>
  <c r="AJ355" i="10"/>
  <c r="M359" i="10"/>
  <c r="AI359" i="10"/>
  <c r="N359" i="10"/>
  <c r="AJ359" i="10"/>
  <c r="M350" i="10"/>
  <c r="AI350" i="10"/>
  <c r="N350" i="10"/>
  <c r="AJ350" i="10"/>
  <c r="M337" i="10"/>
  <c r="AI337" i="10"/>
  <c r="N337" i="10"/>
  <c r="AJ337" i="10"/>
  <c r="M341" i="10"/>
  <c r="AI341" i="10"/>
  <c r="N341" i="10"/>
  <c r="AJ341" i="10"/>
  <c r="M328" i="10"/>
  <c r="AI328" i="10"/>
  <c r="N328" i="10"/>
  <c r="AJ328" i="10"/>
  <c r="M332" i="10"/>
  <c r="AI332" i="10"/>
  <c r="N332" i="10"/>
  <c r="AJ332" i="10"/>
  <c r="M323" i="10"/>
  <c r="AI323" i="10"/>
  <c r="N323" i="10"/>
  <c r="AJ323" i="10"/>
  <c r="M310" i="10"/>
  <c r="AI310" i="10"/>
  <c r="N310" i="10"/>
  <c r="AJ310" i="10"/>
  <c r="M314" i="10"/>
  <c r="AI314" i="10"/>
  <c r="N314" i="10"/>
  <c r="AJ314" i="10"/>
  <c r="M301" i="10"/>
  <c r="AI301" i="10"/>
  <c r="N301" i="10"/>
  <c r="AJ301" i="10"/>
  <c r="M305" i="10"/>
  <c r="AI305" i="10"/>
  <c r="N305" i="10"/>
  <c r="AJ305" i="10"/>
  <c r="M292" i="10"/>
  <c r="AI292" i="10"/>
  <c r="N292" i="10"/>
  <c r="AJ292" i="10"/>
  <c r="M296" i="10"/>
  <c r="AI296" i="10"/>
  <c r="N296" i="10"/>
  <c r="AJ296" i="10"/>
  <c r="M283" i="10"/>
  <c r="AI283" i="10"/>
  <c r="N283" i="10"/>
  <c r="AJ283" i="10"/>
  <c r="M287" i="10"/>
  <c r="AI287" i="10"/>
  <c r="N287" i="10"/>
  <c r="AJ287" i="10"/>
  <c r="M274" i="10"/>
  <c r="AI274" i="10"/>
  <c r="N274" i="10"/>
  <c r="AJ274" i="10"/>
  <c r="M278" i="10"/>
  <c r="AI278" i="10"/>
  <c r="N278" i="10"/>
  <c r="AJ278" i="10"/>
  <c r="M265" i="10"/>
  <c r="AI265" i="10"/>
  <c r="N265" i="10"/>
  <c r="AJ265" i="10"/>
  <c r="M269" i="10"/>
  <c r="AI269" i="10"/>
  <c r="N269" i="10"/>
  <c r="AJ269" i="10"/>
  <c r="M256" i="10"/>
  <c r="AI256" i="10"/>
  <c r="N256" i="10"/>
  <c r="AJ256" i="10"/>
  <c r="M260" i="10"/>
  <c r="AI260" i="10"/>
  <c r="N260" i="10"/>
  <c r="AJ260" i="10"/>
  <c r="M247" i="10"/>
  <c r="AI247" i="10"/>
  <c r="N247" i="10"/>
  <c r="AJ247" i="10"/>
  <c r="M251" i="10"/>
  <c r="AI251" i="10"/>
  <c r="N251" i="10"/>
  <c r="AJ251" i="10"/>
  <c r="M238" i="10"/>
  <c r="AI238" i="10"/>
  <c r="N238" i="10"/>
  <c r="AJ238" i="10"/>
  <c r="M242" i="10"/>
  <c r="AI242" i="10"/>
  <c r="N242" i="10"/>
  <c r="AJ242" i="10"/>
  <c r="M229" i="10"/>
  <c r="AI229" i="10"/>
  <c r="N229" i="10"/>
  <c r="AJ229" i="10"/>
  <c r="M233" i="10"/>
  <c r="AI233" i="10"/>
  <c r="N233" i="10"/>
  <c r="AJ233" i="10"/>
  <c r="M220" i="10"/>
  <c r="AI220" i="10"/>
  <c r="N220" i="10"/>
  <c r="AJ220" i="10"/>
  <c r="M224" i="10"/>
  <c r="AI224" i="10"/>
  <c r="N224" i="10"/>
  <c r="AJ224" i="10"/>
  <c r="M211" i="10"/>
  <c r="AI211" i="10"/>
  <c r="N211" i="10"/>
  <c r="AJ211" i="10"/>
  <c r="M215" i="10"/>
  <c r="AI215" i="10"/>
  <c r="N215" i="10"/>
  <c r="AJ215" i="10"/>
  <c r="M202" i="10"/>
  <c r="AI202" i="10"/>
  <c r="N202" i="10"/>
  <c r="AJ202" i="10"/>
  <c r="M193" i="10"/>
  <c r="AI193" i="10"/>
  <c r="N193" i="10"/>
  <c r="AJ193" i="10"/>
  <c r="M197" i="10"/>
  <c r="AI197" i="10"/>
  <c r="N197" i="10"/>
  <c r="AJ197" i="10"/>
  <c r="M184" i="10"/>
  <c r="AI184" i="10"/>
  <c r="N184" i="10"/>
  <c r="AJ184" i="10"/>
  <c r="M188" i="10"/>
  <c r="AI188" i="10"/>
  <c r="N188" i="10"/>
  <c r="AJ188" i="10"/>
  <c r="M175" i="10"/>
  <c r="AI175" i="10"/>
  <c r="N175" i="10"/>
  <c r="AJ175" i="10"/>
  <c r="M179" i="10"/>
  <c r="AI179" i="10"/>
  <c r="N179" i="10"/>
  <c r="AJ179" i="10"/>
  <c r="M166" i="10"/>
  <c r="AI166" i="10"/>
  <c r="N166" i="10"/>
  <c r="AJ166" i="10"/>
  <c r="M170" i="10"/>
  <c r="AI170" i="10"/>
  <c r="N170" i="10"/>
  <c r="AJ170" i="10"/>
  <c r="M161" i="10"/>
  <c r="AI161" i="10"/>
  <c r="N161" i="10"/>
  <c r="AJ161" i="10"/>
  <c r="M157" i="10"/>
  <c r="AI157" i="10"/>
  <c r="N157" i="10"/>
  <c r="AJ157" i="10"/>
  <c r="M152" i="10"/>
  <c r="AI152" i="10"/>
  <c r="N152" i="10"/>
  <c r="AJ152" i="10"/>
  <c r="M49" i="10"/>
  <c r="AI49" i="10"/>
  <c r="N49" i="10"/>
  <c r="AJ49" i="10"/>
  <c r="M50" i="10"/>
  <c r="AI50" i="10"/>
  <c r="N50" i="10"/>
  <c r="AJ50" i="10"/>
  <c r="M54" i="10"/>
  <c r="AI54" i="10"/>
  <c r="N54" i="10"/>
  <c r="AJ54" i="10"/>
  <c r="M55" i="10"/>
  <c r="AI55" i="10"/>
  <c r="N55" i="10"/>
  <c r="AJ55" i="10"/>
  <c r="M59" i="10"/>
  <c r="AI59" i="10"/>
  <c r="N59" i="10"/>
  <c r="AJ59" i="10"/>
  <c r="M60" i="10"/>
  <c r="AI60" i="10"/>
  <c r="N60" i="10"/>
  <c r="AJ60" i="10"/>
  <c r="M64" i="10"/>
  <c r="AI64" i="10"/>
  <c r="N64" i="10"/>
  <c r="AJ64" i="10"/>
  <c r="M65" i="10"/>
  <c r="AI65" i="10"/>
  <c r="N65" i="10"/>
  <c r="AJ65" i="10"/>
  <c r="M69" i="10"/>
  <c r="AI69" i="10"/>
  <c r="N69" i="10"/>
  <c r="AJ69" i="10"/>
  <c r="M70" i="10"/>
  <c r="AI70" i="10"/>
  <c r="N70" i="10"/>
  <c r="AJ70" i="10"/>
  <c r="M74" i="10"/>
  <c r="AI74" i="10"/>
  <c r="N74" i="10"/>
  <c r="AJ74" i="10"/>
  <c r="M75" i="10"/>
  <c r="AI75" i="10"/>
  <c r="N75" i="10"/>
  <c r="AJ75" i="10"/>
  <c r="M80" i="10"/>
  <c r="AI80" i="10"/>
  <c r="N80" i="10"/>
  <c r="AJ80" i="10"/>
  <c r="M79" i="10"/>
  <c r="AI79" i="10"/>
  <c r="N79" i="10"/>
  <c r="AJ79" i="10"/>
  <c r="G92" i="15"/>
  <c r="H92" i="15"/>
  <c r="G89" i="15"/>
  <c r="J89" i="15"/>
  <c r="I89" i="15"/>
  <c r="H89" i="15"/>
  <c r="G86" i="15"/>
  <c r="J86" i="15"/>
  <c r="I86" i="15"/>
  <c r="H86" i="15"/>
  <c r="G83" i="15"/>
  <c r="J83" i="15"/>
  <c r="I83" i="15"/>
  <c r="H83" i="15"/>
  <c r="G80" i="15"/>
  <c r="J80" i="15"/>
  <c r="I80" i="15"/>
  <c r="H80" i="15"/>
  <c r="G77" i="15"/>
  <c r="J77" i="15"/>
  <c r="I77" i="15"/>
  <c r="H77" i="15"/>
  <c r="G74" i="15"/>
  <c r="M74" i="15"/>
  <c r="L74" i="15"/>
  <c r="K74" i="15"/>
  <c r="J74" i="15"/>
  <c r="I74" i="15"/>
  <c r="H74" i="15"/>
  <c r="G71" i="15"/>
  <c r="M71" i="15"/>
  <c r="L71" i="15"/>
  <c r="K71" i="15"/>
  <c r="J71" i="15"/>
  <c r="I71" i="15"/>
  <c r="H71" i="15"/>
  <c r="G68" i="15"/>
  <c r="M68" i="15"/>
  <c r="L68" i="15"/>
  <c r="K68" i="15"/>
  <c r="J68" i="15"/>
  <c r="I68" i="15"/>
  <c r="H68" i="15"/>
  <c r="G65" i="15"/>
  <c r="M65" i="15"/>
  <c r="L65" i="15"/>
  <c r="K65" i="15"/>
  <c r="J65" i="15"/>
  <c r="I65" i="15"/>
  <c r="H65" i="15"/>
  <c r="G62" i="15"/>
  <c r="M62" i="15"/>
  <c r="L62" i="15"/>
  <c r="K62" i="15"/>
  <c r="J62" i="15"/>
  <c r="I62" i="15"/>
  <c r="H62" i="15"/>
  <c r="G59" i="15"/>
  <c r="M59" i="15"/>
  <c r="L59" i="15"/>
  <c r="K59" i="15"/>
  <c r="J59" i="15"/>
  <c r="I59" i="15"/>
  <c r="H59" i="15"/>
  <c r="G56" i="15"/>
  <c r="M56" i="15"/>
  <c r="L56" i="15"/>
  <c r="K56" i="15"/>
  <c r="J56" i="15"/>
  <c r="I56" i="15"/>
  <c r="H56" i="15"/>
  <c r="G53" i="15"/>
  <c r="M53" i="15"/>
  <c r="L53" i="15"/>
  <c r="K53" i="15"/>
  <c r="J53" i="15"/>
  <c r="I53" i="15"/>
  <c r="H53" i="15"/>
  <c r="G50" i="15"/>
  <c r="I50" i="15"/>
  <c r="H50" i="15"/>
  <c r="G47" i="15"/>
  <c r="I47" i="15"/>
  <c r="H47" i="15"/>
  <c r="G44" i="15"/>
  <c r="I44" i="15"/>
  <c r="H44" i="15"/>
  <c r="G41" i="15"/>
  <c r="I41" i="15"/>
  <c r="H41" i="15"/>
  <c r="G38" i="15"/>
  <c r="I38" i="15"/>
  <c r="H38" i="15"/>
  <c r="G35" i="15"/>
  <c r="I35" i="15"/>
  <c r="H35" i="15"/>
  <c r="I32" i="15"/>
  <c r="H32" i="15"/>
  <c r="I29" i="15"/>
  <c r="H29" i="15"/>
  <c r="I26" i="15"/>
  <c r="H26" i="15"/>
  <c r="I23" i="15"/>
  <c r="H23" i="15"/>
  <c r="I20" i="15"/>
  <c r="H20" i="15"/>
  <c r="I17" i="15"/>
  <c r="H17" i="15"/>
  <c r="I14" i="15"/>
  <c r="H14" i="15"/>
  <c r="I11" i="15"/>
  <c r="H11" i="15"/>
  <c r="I8" i="15"/>
  <c r="H8" i="15"/>
  <c r="I5" i="15"/>
  <c r="H5" i="15"/>
  <c r="G242" i="15"/>
  <c r="J242" i="15"/>
  <c r="I242" i="15"/>
  <c r="H242" i="15"/>
  <c r="G239" i="15"/>
  <c r="J239" i="15"/>
  <c r="I239" i="15"/>
  <c r="H239" i="15"/>
  <c r="G236" i="15"/>
  <c r="J236" i="15"/>
  <c r="I236" i="15"/>
  <c r="H236" i="15"/>
  <c r="G233" i="15"/>
  <c r="J233" i="15"/>
  <c r="I233" i="15"/>
  <c r="H233" i="15"/>
  <c r="G230" i="15"/>
  <c r="J230" i="15"/>
  <c r="I230" i="15"/>
  <c r="H230" i="15"/>
  <c r="G227" i="15"/>
  <c r="J227" i="15"/>
  <c r="I227" i="15"/>
  <c r="H227" i="15"/>
  <c r="G224" i="15"/>
  <c r="J224" i="15"/>
  <c r="I224" i="15"/>
  <c r="H224" i="15"/>
  <c r="G221" i="15"/>
  <c r="J221" i="15"/>
  <c r="I221" i="15"/>
  <c r="H221" i="15"/>
  <c r="G218" i="15"/>
  <c r="J218" i="15"/>
  <c r="I218" i="15"/>
  <c r="H218" i="15"/>
  <c r="G215" i="15"/>
  <c r="J215" i="15"/>
  <c r="I215" i="15"/>
  <c r="H215" i="15"/>
  <c r="G212" i="15"/>
  <c r="J212" i="15"/>
  <c r="I212" i="15"/>
  <c r="H212" i="15"/>
  <c r="G209" i="15"/>
  <c r="J209" i="15"/>
  <c r="I209" i="15"/>
  <c r="H209" i="15"/>
  <c r="G206" i="15"/>
  <c r="J206" i="15"/>
  <c r="I206" i="15"/>
  <c r="H206" i="15"/>
  <c r="G203" i="15"/>
  <c r="J203" i="15"/>
  <c r="I203" i="15"/>
  <c r="H203" i="15"/>
  <c r="G200" i="15"/>
  <c r="J200" i="15"/>
  <c r="I200" i="15"/>
  <c r="H200" i="15"/>
  <c r="G197" i="15"/>
  <c r="J197" i="15"/>
  <c r="I197" i="15"/>
  <c r="H197" i="15"/>
  <c r="G194" i="15"/>
  <c r="J194" i="15"/>
  <c r="I194" i="15"/>
  <c r="H194" i="15"/>
  <c r="G191" i="15"/>
  <c r="J191" i="15"/>
  <c r="I191" i="15"/>
  <c r="H191" i="15"/>
  <c r="G188" i="15"/>
  <c r="J188" i="15"/>
  <c r="I188" i="15"/>
  <c r="H188" i="15"/>
  <c r="G185" i="15"/>
  <c r="J185" i="15"/>
  <c r="I185" i="15"/>
  <c r="H185" i="15"/>
  <c r="G182" i="15"/>
  <c r="J182" i="15"/>
  <c r="I182" i="15"/>
  <c r="H182" i="15"/>
  <c r="G179" i="15"/>
  <c r="J179" i="15"/>
  <c r="I179" i="15"/>
  <c r="H179" i="15"/>
  <c r="G176" i="15"/>
  <c r="J176" i="15"/>
  <c r="I176" i="15"/>
  <c r="H176" i="15"/>
  <c r="G173" i="15"/>
  <c r="J173" i="15"/>
  <c r="I173" i="15"/>
  <c r="H173" i="15"/>
  <c r="G170" i="15"/>
  <c r="J170" i="15"/>
  <c r="I170" i="15"/>
  <c r="H170" i="15"/>
  <c r="G167" i="15"/>
  <c r="J167" i="15"/>
  <c r="I167" i="15"/>
  <c r="H167" i="15"/>
  <c r="G164" i="15"/>
  <c r="J164" i="15"/>
  <c r="I164" i="15"/>
  <c r="H164" i="15"/>
  <c r="G161" i="15"/>
  <c r="J161" i="15"/>
  <c r="I161" i="15"/>
  <c r="H161" i="15"/>
  <c r="G158" i="15"/>
  <c r="J158" i="15"/>
  <c r="I158" i="15"/>
  <c r="H158" i="15"/>
  <c r="G155" i="15"/>
  <c r="J155" i="15"/>
  <c r="I155" i="15"/>
  <c r="H155" i="15"/>
  <c r="G152" i="15"/>
  <c r="J152" i="15"/>
  <c r="I152" i="15"/>
  <c r="H152" i="15"/>
  <c r="G149" i="15"/>
  <c r="J149" i="15"/>
  <c r="I149" i="15"/>
  <c r="H149" i="15"/>
  <c r="G146" i="15"/>
  <c r="J146" i="15"/>
  <c r="I146" i="15"/>
  <c r="H146" i="15"/>
  <c r="G143" i="15"/>
  <c r="J143" i="15"/>
  <c r="I143" i="15"/>
  <c r="H143" i="15"/>
  <c r="G140" i="15"/>
  <c r="J140" i="15"/>
  <c r="I140" i="15"/>
  <c r="H140" i="15"/>
  <c r="G137" i="15"/>
  <c r="J137" i="15"/>
  <c r="I137" i="15"/>
  <c r="H137" i="15"/>
  <c r="G134" i="15"/>
  <c r="J134" i="15"/>
  <c r="I134" i="15"/>
  <c r="H134" i="15"/>
  <c r="G131" i="15"/>
  <c r="J131" i="15"/>
  <c r="I131" i="15"/>
  <c r="H131" i="15"/>
  <c r="G128" i="15"/>
  <c r="J128" i="15"/>
  <c r="I128" i="15"/>
  <c r="H128" i="15"/>
  <c r="G125" i="15"/>
  <c r="J125" i="15"/>
  <c r="I125" i="15"/>
  <c r="H125" i="15"/>
  <c r="G122" i="15"/>
  <c r="J122" i="15"/>
  <c r="I122" i="15"/>
  <c r="H122" i="15"/>
  <c r="G119" i="15"/>
  <c r="J119" i="15"/>
  <c r="I119" i="15"/>
  <c r="H119" i="15"/>
  <c r="G116" i="15"/>
  <c r="J116" i="15"/>
  <c r="I116" i="15"/>
  <c r="H116" i="15"/>
  <c r="G113" i="15"/>
  <c r="J113" i="15"/>
  <c r="I113" i="15"/>
  <c r="H113" i="15"/>
  <c r="G110" i="15"/>
  <c r="J110" i="15"/>
  <c r="I110" i="15"/>
  <c r="H110" i="15"/>
  <c r="G107" i="15"/>
  <c r="J107" i="15"/>
  <c r="I107" i="15"/>
  <c r="H107" i="15"/>
  <c r="G104" i="15"/>
  <c r="J104" i="15"/>
  <c r="I104" i="15"/>
  <c r="H104" i="15"/>
  <c r="G101" i="15"/>
  <c r="J101" i="15"/>
  <c r="I101" i="15"/>
  <c r="H101" i="15"/>
  <c r="G98" i="15"/>
  <c r="J98" i="15"/>
  <c r="I98" i="15"/>
  <c r="H98" i="15"/>
  <c r="G95" i="15"/>
  <c r="J95" i="15"/>
  <c r="I95" i="15"/>
  <c r="H95" i="15"/>
  <c r="J92" i="15"/>
  <c r="I92" i="15"/>
  <c r="G92" i="14"/>
  <c r="H92" i="14"/>
  <c r="G89" i="14"/>
  <c r="J89" i="14"/>
  <c r="I89" i="14"/>
  <c r="H89" i="14"/>
  <c r="G86" i="14"/>
  <c r="J86" i="14"/>
  <c r="I86" i="14"/>
  <c r="H86" i="14"/>
  <c r="G83" i="14"/>
  <c r="J83" i="14"/>
  <c r="I83" i="14"/>
  <c r="H83" i="14"/>
  <c r="G80" i="14"/>
  <c r="J80" i="14"/>
  <c r="I80" i="14"/>
  <c r="H80" i="14"/>
  <c r="G77" i="14"/>
  <c r="J77" i="14"/>
  <c r="I77" i="14"/>
  <c r="H77" i="14"/>
  <c r="G74" i="14"/>
  <c r="M74" i="14"/>
  <c r="L74" i="14"/>
  <c r="K74" i="14"/>
  <c r="J74" i="14"/>
  <c r="I74" i="14"/>
  <c r="H74" i="14"/>
  <c r="G71" i="14"/>
  <c r="M71" i="14"/>
  <c r="L71" i="14"/>
  <c r="K71" i="14"/>
  <c r="J71" i="14"/>
  <c r="I71" i="14"/>
  <c r="H71" i="14"/>
  <c r="G68" i="14"/>
  <c r="M68" i="14"/>
  <c r="L68" i="14"/>
  <c r="K68" i="14"/>
  <c r="J68" i="14"/>
  <c r="I68" i="14"/>
  <c r="H68" i="14"/>
  <c r="G65" i="14"/>
  <c r="M65" i="14"/>
  <c r="L65" i="14"/>
  <c r="K65" i="14"/>
  <c r="J65" i="14"/>
  <c r="I65" i="14"/>
  <c r="H65" i="14"/>
  <c r="G62" i="14"/>
  <c r="M62" i="14"/>
  <c r="L62" i="14"/>
  <c r="K62" i="14"/>
  <c r="J62" i="14"/>
  <c r="I62" i="14"/>
  <c r="H62" i="14"/>
  <c r="G59" i="14"/>
  <c r="M59" i="14"/>
  <c r="L59" i="14"/>
  <c r="K59" i="14"/>
  <c r="J59" i="14"/>
  <c r="I59" i="14"/>
  <c r="H59" i="14"/>
  <c r="G56" i="14"/>
  <c r="M56" i="14"/>
  <c r="L56" i="14"/>
  <c r="K56" i="14"/>
  <c r="J56" i="14"/>
  <c r="I56" i="14"/>
  <c r="H56" i="14"/>
  <c r="G53" i="14"/>
  <c r="M53" i="14"/>
  <c r="L53" i="14"/>
  <c r="K53" i="14"/>
  <c r="J53" i="14"/>
  <c r="I53" i="14"/>
  <c r="H53" i="14"/>
  <c r="G50" i="14"/>
  <c r="I50" i="14"/>
  <c r="H50" i="14"/>
  <c r="G47" i="14"/>
  <c r="I47" i="14"/>
  <c r="H47" i="14"/>
  <c r="G44" i="14"/>
  <c r="I44" i="14"/>
  <c r="H44" i="14"/>
  <c r="G41" i="14"/>
  <c r="I41" i="14"/>
  <c r="H41" i="14"/>
  <c r="G38" i="14"/>
  <c r="I38" i="14"/>
  <c r="H38" i="14"/>
  <c r="G35" i="14"/>
  <c r="I35" i="14"/>
  <c r="H35" i="14"/>
  <c r="G32" i="14"/>
  <c r="I32" i="14"/>
  <c r="H32" i="14"/>
  <c r="G29" i="14"/>
  <c r="I29" i="14"/>
  <c r="H29" i="14"/>
  <c r="G26" i="14"/>
  <c r="I26" i="14"/>
  <c r="H26" i="14"/>
  <c r="G23" i="14"/>
  <c r="I23" i="14"/>
  <c r="H23" i="14"/>
  <c r="G20" i="14"/>
  <c r="I20" i="14"/>
  <c r="H20" i="14"/>
  <c r="G17" i="14"/>
  <c r="I17" i="14"/>
  <c r="H17" i="14"/>
  <c r="G14" i="14"/>
  <c r="I14" i="14"/>
  <c r="H14" i="14"/>
  <c r="G11" i="14"/>
  <c r="I11" i="14"/>
  <c r="H11" i="14"/>
  <c r="G8" i="14"/>
  <c r="I8" i="14"/>
  <c r="H8" i="14"/>
  <c r="G5" i="14"/>
  <c r="I5" i="14"/>
  <c r="H5" i="14"/>
  <c r="G239" i="12"/>
  <c r="J239" i="12"/>
  <c r="G242" i="12"/>
  <c r="J242" i="12"/>
  <c r="I242" i="12"/>
  <c r="H242" i="12"/>
  <c r="I239" i="12"/>
  <c r="H239" i="12"/>
  <c r="G236" i="12"/>
  <c r="J236" i="12"/>
  <c r="I236" i="12"/>
  <c r="H236" i="12"/>
  <c r="G233" i="12"/>
  <c r="J233" i="12"/>
  <c r="I233" i="12"/>
  <c r="H233" i="12"/>
  <c r="G230" i="12"/>
  <c r="J230" i="12"/>
  <c r="I230" i="12"/>
  <c r="H230" i="12"/>
  <c r="G227" i="12"/>
  <c r="J227" i="12"/>
  <c r="I227" i="12"/>
  <c r="H227" i="12"/>
  <c r="G224" i="12"/>
  <c r="J224" i="12"/>
  <c r="I224" i="12"/>
  <c r="H224" i="12"/>
  <c r="G221" i="12"/>
  <c r="J221" i="12"/>
  <c r="I221" i="12"/>
  <c r="H221" i="12"/>
  <c r="G218" i="12"/>
  <c r="J218" i="12"/>
  <c r="I218" i="12"/>
  <c r="H218" i="12"/>
  <c r="G215" i="12"/>
  <c r="J215" i="12"/>
  <c r="I215" i="12"/>
  <c r="H215" i="12"/>
  <c r="G212" i="12"/>
  <c r="J212" i="12"/>
  <c r="I212" i="12"/>
  <c r="H212" i="12"/>
  <c r="G209" i="12"/>
  <c r="J209" i="12"/>
  <c r="I209" i="12"/>
  <c r="H209" i="12"/>
  <c r="G206" i="12"/>
  <c r="J206" i="12"/>
  <c r="H206" i="12"/>
  <c r="I206" i="12"/>
  <c r="G203" i="12"/>
  <c r="J203" i="12"/>
  <c r="I203" i="12"/>
  <c r="H203" i="12"/>
  <c r="G200" i="12"/>
  <c r="J200" i="12"/>
  <c r="I200" i="12"/>
  <c r="H200" i="12"/>
  <c r="G197" i="12"/>
  <c r="J197" i="12"/>
  <c r="I197" i="12"/>
  <c r="H197" i="12"/>
  <c r="G194" i="12"/>
  <c r="H194" i="12"/>
  <c r="J194" i="12"/>
  <c r="I194" i="12"/>
  <c r="G191" i="12"/>
  <c r="J191" i="12"/>
  <c r="I191" i="12"/>
  <c r="H191" i="12"/>
  <c r="G188" i="12"/>
  <c r="J188" i="12"/>
  <c r="I188" i="12"/>
  <c r="H188" i="12"/>
  <c r="G185" i="12"/>
  <c r="J185" i="12"/>
  <c r="I185" i="12"/>
  <c r="H185" i="12"/>
  <c r="G182" i="12"/>
  <c r="J182" i="12"/>
  <c r="I182" i="12"/>
  <c r="H182" i="12"/>
  <c r="G179" i="12"/>
  <c r="J179" i="12"/>
  <c r="I179" i="12"/>
  <c r="H179" i="12"/>
  <c r="G176" i="12"/>
  <c r="J176" i="12"/>
  <c r="I176" i="12"/>
  <c r="H176" i="12"/>
  <c r="G173" i="12"/>
  <c r="J173" i="12"/>
  <c r="I173" i="12"/>
  <c r="H173" i="12"/>
  <c r="G170" i="12"/>
  <c r="J170" i="12"/>
  <c r="I170" i="12"/>
  <c r="H170" i="12"/>
  <c r="G167" i="12"/>
  <c r="J167" i="12"/>
  <c r="I167" i="12"/>
  <c r="H167" i="12"/>
  <c r="G164" i="12"/>
  <c r="J164" i="12"/>
  <c r="I164" i="12"/>
  <c r="H164" i="12"/>
  <c r="G161" i="12"/>
  <c r="J161" i="12"/>
  <c r="I161" i="12"/>
  <c r="H161" i="12"/>
  <c r="G158" i="12"/>
  <c r="H158" i="12"/>
  <c r="J158" i="12"/>
  <c r="I158" i="12"/>
  <c r="G155" i="12"/>
  <c r="J155" i="12"/>
  <c r="I155" i="12"/>
  <c r="H155" i="12"/>
  <c r="G152" i="12"/>
  <c r="J152" i="12"/>
  <c r="I152" i="12"/>
  <c r="H152" i="12"/>
  <c r="G149" i="12"/>
  <c r="J149" i="12"/>
  <c r="I149" i="12"/>
  <c r="H149" i="12"/>
  <c r="G146" i="12"/>
  <c r="J146" i="12"/>
  <c r="I146" i="12"/>
  <c r="H146" i="12"/>
  <c r="G143" i="12"/>
  <c r="J143" i="12"/>
  <c r="I143" i="12"/>
  <c r="H143" i="12"/>
  <c r="G140" i="12"/>
  <c r="H140" i="12"/>
  <c r="J140" i="12"/>
  <c r="I140" i="12"/>
  <c r="G137" i="12"/>
  <c r="J137" i="12"/>
  <c r="I137" i="12"/>
  <c r="H137" i="12"/>
  <c r="G134" i="12"/>
  <c r="J134" i="12"/>
  <c r="I134" i="12"/>
  <c r="H134" i="12"/>
  <c r="G131" i="12"/>
  <c r="J131" i="12"/>
  <c r="I131" i="12"/>
  <c r="H131" i="12"/>
  <c r="G128" i="12"/>
  <c r="J128" i="12"/>
  <c r="I128" i="12"/>
  <c r="H128" i="12"/>
  <c r="G125" i="12"/>
  <c r="J125" i="12"/>
  <c r="I125" i="12"/>
  <c r="H125" i="12"/>
  <c r="G122" i="12"/>
  <c r="J122" i="12"/>
  <c r="I122" i="12"/>
  <c r="H122" i="12"/>
  <c r="G119" i="12"/>
  <c r="I119" i="12"/>
  <c r="J119" i="12"/>
  <c r="H119" i="12"/>
  <c r="G116" i="12"/>
  <c r="J116" i="12"/>
  <c r="I116" i="12"/>
  <c r="H116" i="12"/>
  <c r="G113" i="12"/>
  <c r="J113" i="12"/>
  <c r="I113" i="12"/>
  <c r="H113" i="12"/>
  <c r="G110" i="12"/>
  <c r="J110" i="12"/>
  <c r="I110" i="12"/>
  <c r="H110" i="12"/>
  <c r="G107" i="12"/>
  <c r="J107" i="12"/>
  <c r="I107" i="12"/>
  <c r="H107" i="12"/>
  <c r="G104" i="12"/>
  <c r="J104" i="12"/>
  <c r="I104" i="12"/>
  <c r="H104" i="12"/>
  <c r="G101" i="12"/>
  <c r="J101" i="12"/>
  <c r="I101" i="12"/>
  <c r="H101" i="12"/>
  <c r="G98" i="12"/>
  <c r="J98" i="12"/>
  <c r="I98" i="12"/>
  <c r="H98" i="12"/>
  <c r="G95" i="12"/>
  <c r="J95" i="12"/>
  <c r="I95" i="12"/>
  <c r="H95" i="12"/>
  <c r="G92" i="12"/>
  <c r="J92" i="12"/>
  <c r="I92" i="12"/>
  <c r="H92" i="12"/>
  <c r="H92" i="11"/>
  <c r="G89" i="12"/>
  <c r="J89" i="12"/>
  <c r="I89" i="12"/>
  <c r="H89" i="12"/>
  <c r="G89" i="11"/>
  <c r="J89" i="11"/>
  <c r="I89" i="11"/>
  <c r="H89" i="11"/>
  <c r="G86" i="12"/>
  <c r="J86" i="12"/>
  <c r="I86" i="12"/>
  <c r="H86" i="12"/>
  <c r="G86" i="11"/>
  <c r="J86" i="11"/>
  <c r="I86" i="11"/>
  <c r="H86" i="11"/>
  <c r="G83" i="12"/>
  <c r="J83" i="12"/>
  <c r="I83" i="12"/>
  <c r="H83" i="12"/>
  <c r="G83" i="11"/>
  <c r="J83" i="11"/>
  <c r="I83" i="11"/>
  <c r="H83" i="11"/>
  <c r="G80" i="12"/>
  <c r="J80" i="12"/>
  <c r="I80" i="12"/>
  <c r="H80" i="12"/>
  <c r="G80" i="11"/>
  <c r="J80" i="11"/>
  <c r="I80" i="11"/>
  <c r="H80" i="11"/>
  <c r="G77" i="11"/>
  <c r="J77" i="11"/>
  <c r="G77" i="12"/>
  <c r="J77" i="12"/>
  <c r="I77" i="12"/>
  <c r="H77" i="12"/>
  <c r="I77" i="11"/>
  <c r="H77" i="11"/>
  <c r="G74" i="12"/>
  <c r="M74" i="12"/>
  <c r="L74" i="12"/>
  <c r="K74" i="12"/>
  <c r="J74" i="12"/>
  <c r="I74" i="12"/>
  <c r="H74" i="12"/>
  <c r="G74" i="11"/>
  <c r="M74" i="11"/>
  <c r="L74" i="11"/>
  <c r="K74" i="11"/>
  <c r="J74" i="11"/>
  <c r="I74" i="11"/>
  <c r="H74" i="11"/>
  <c r="G71" i="12"/>
  <c r="M71" i="12"/>
  <c r="L71" i="12"/>
  <c r="K71" i="12"/>
  <c r="J71" i="12"/>
  <c r="I71" i="12"/>
  <c r="H71" i="12"/>
  <c r="G71" i="11"/>
  <c r="M71" i="11"/>
  <c r="L71" i="11"/>
  <c r="K71" i="11"/>
  <c r="J71" i="11"/>
  <c r="I71" i="11"/>
  <c r="H71" i="11"/>
  <c r="G68" i="12"/>
  <c r="M68" i="12"/>
  <c r="L68" i="12"/>
  <c r="K68" i="12"/>
  <c r="J68" i="12"/>
  <c r="I68" i="12"/>
  <c r="H68" i="12"/>
  <c r="G68" i="11"/>
  <c r="M68" i="11"/>
  <c r="L68" i="11"/>
  <c r="K68" i="11"/>
  <c r="J68" i="11"/>
  <c r="I68" i="11"/>
  <c r="H68" i="11"/>
  <c r="G65" i="12"/>
  <c r="M65" i="12"/>
  <c r="L65" i="12"/>
  <c r="K65" i="12"/>
  <c r="J65" i="12"/>
  <c r="I65" i="12"/>
  <c r="H65" i="12"/>
  <c r="G65" i="11"/>
  <c r="M65" i="11"/>
  <c r="L65" i="11"/>
  <c r="K65" i="11"/>
  <c r="J65" i="11"/>
  <c r="I65" i="11"/>
  <c r="H65" i="11"/>
  <c r="G62" i="12"/>
  <c r="M62" i="12"/>
  <c r="L62" i="12"/>
  <c r="K62" i="12"/>
  <c r="J62" i="12"/>
  <c r="I62" i="12"/>
  <c r="H62" i="12"/>
  <c r="G62" i="11"/>
  <c r="M62" i="11"/>
  <c r="L62" i="11"/>
  <c r="K62" i="11"/>
  <c r="J62" i="11"/>
  <c r="I62" i="11"/>
  <c r="H62" i="11"/>
  <c r="G59" i="12"/>
  <c r="M59" i="12"/>
  <c r="L59" i="12"/>
  <c r="K59" i="12"/>
  <c r="J59" i="12"/>
  <c r="I59" i="12"/>
  <c r="H59" i="12"/>
  <c r="G59" i="11"/>
  <c r="M59" i="11"/>
  <c r="L59" i="11"/>
  <c r="K59" i="11"/>
  <c r="J59" i="11"/>
  <c r="I59" i="11"/>
  <c r="H59" i="11"/>
  <c r="G56" i="12"/>
  <c r="M56" i="12"/>
  <c r="L56" i="12"/>
  <c r="K56" i="12"/>
  <c r="J56" i="12"/>
  <c r="I56" i="12"/>
  <c r="H56" i="12"/>
  <c r="G56" i="11"/>
  <c r="M56" i="11"/>
  <c r="L56" i="11"/>
  <c r="K56" i="11"/>
  <c r="J56" i="11"/>
  <c r="I56" i="11"/>
  <c r="H56" i="11"/>
  <c r="G53" i="12"/>
  <c r="M53" i="12"/>
  <c r="L53" i="12"/>
  <c r="K53" i="12"/>
  <c r="J53" i="12"/>
  <c r="I53" i="12"/>
  <c r="H53" i="12"/>
  <c r="G53" i="11"/>
  <c r="M53" i="11"/>
  <c r="L53" i="11"/>
  <c r="K53" i="11"/>
  <c r="J53" i="11"/>
  <c r="I53" i="11"/>
  <c r="H53" i="11"/>
  <c r="I50" i="12"/>
  <c r="H50" i="12"/>
  <c r="G50" i="11"/>
  <c r="I50" i="11"/>
  <c r="H50" i="11"/>
  <c r="I47" i="12"/>
  <c r="H47" i="12"/>
  <c r="G47" i="11"/>
  <c r="I47" i="11"/>
  <c r="H47" i="11"/>
  <c r="I44" i="12"/>
  <c r="H44" i="12"/>
  <c r="G44" i="11"/>
  <c r="I44" i="11"/>
  <c r="H44" i="11"/>
  <c r="I38" i="12"/>
  <c r="I41" i="12"/>
  <c r="H41" i="12"/>
  <c r="G41" i="11"/>
  <c r="I41" i="11"/>
  <c r="H41" i="11"/>
  <c r="H38" i="12"/>
  <c r="G38" i="11"/>
  <c r="I38" i="11"/>
  <c r="H38" i="11"/>
  <c r="I35" i="12"/>
  <c r="H35" i="12"/>
  <c r="G35" i="11"/>
  <c r="I35" i="11"/>
  <c r="H35" i="11"/>
  <c r="I32" i="12"/>
  <c r="H32" i="12"/>
  <c r="G32" i="11"/>
  <c r="I32" i="11"/>
  <c r="H32" i="11"/>
  <c r="G29" i="11"/>
  <c r="I29" i="11"/>
  <c r="H29" i="11"/>
  <c r="I29" i="12"/>
  <c r="H29" i="12"/>
  <c r="I26" i="12"/>
  <c r="H26" i="12"/>
  <c r="G26" i="11"/>
  <c r="I26" i="11"/>
  <c r="H26" i="11"/>
  <c r="I23" i="12"/>
  <c r="H23" i="12"/>
  <c r="G23" i="11"/>
  <c r="I23" i="11"/>
  <c r="H23" i="11"/>
  <c r="I20" i="12"/>
  <c r="H20" i="12"/>
  <c r="G20" i="11"/>
  <c r="I20" i="11"/>
  <c r="H20" i="11"/>
  <c r="G17" i="11"/>
  <c r="H17" i="11"/>
  <c r="I17" i="12"/>
  <c r="H17" i="12"/>
  <c r="I17" i="11"/>
  <c r="I14" i="12"/>
  <c r="H14" i="12"/>
  <c r="G14" i="11"/>
  <c r="I14" i="11"/>
  <c r="H14" i="11"/>
  <c r="I11" i="12"/>
  <c r="H11" i="12"/>
  <c r="G11" i="11"/>
  <c r="I11" i="11"/>
  <c r="H11" i="11"/>
  <c r="I8" i="12"/>
  <c r="H8" i="12"/>
  <c r="G8" i="11"/>
  <c r="I8" i="11"/>
  <c r="H8" i="11"/>
  <c r="I5" i="12"/>
  <c r="H5" i="12"/>
  <c r="G5" i="11"/>
  <c r="I5" i="11"/>
  <c r="H5" i="11"/>
  <c r="AJ84" i="10"/>
  <c r="N44" i="10"/>
  <c r="AJ44" i="10"/>
  <c r="N45" i="10"/>
  <c r="AJ45" i="10"/>
  <c r="N39" i="10"/>
  <c r="AJ39" i="10"/>
  <c r="N40" i="10"/>
  <c r="AJ40" i="10"/>
  <c r="N34" i="10"/>
  <c r="AJ34" i="10"/>
  <c r="N35" i="10"/>
  <c r="AJ35" i="10"/>
  <c r="N29" i="10"/>
  <c r="AJ29" i="10"/>
  <c r="N30" i="10"/>
  <c r="AJ30" i="10"/>
  <c r="N24" i="10"/>
  <c r="AJ24" i="10"/>
  <c r="N25" i="10"/>
  <c r="AJ25" i="10"/>
  <c r="N19" i="10"/>
  <c r="AJ19" i="10"/>
  <c r="N20" i="10"/>
  <c r="AJ20" i="10"/>
  <c r="N14" i="10"/>
  <c r="AJ14" i="10"/>
  <c r="N15" i="10"/>
  <c r="AJ15" i="10"/>
  <c r="N9" i="10"/>
  <c r="AJ9" i="10"/>
  <c r="N10" i="10"/>
  <c r="AJ10" i="10"/>
  <c r="AI3" i="10"/>
  <c r="AJ3" i="10"/>
  <c r="AI4" i="10"/>
  <c r="AJ4" i="10"/>
  <c r="G241" i="15"/>
  <c r="G240" i="15"/>
  <c r="G238" i="15"/>
  <c r="G237" i="15"/>
  <c r="G235" i="15"/>
  <c r="G234" i="15"/>
  <c r="G232" i="15"/>
  <c r="G231" i="15"/>
  <c r="G229" i="15"/>
  <c r="G228" i="15"/>
  <c r="G226" i="15"/>
  <c r="G225" i="15"/>
  <c r="G223" i="15"/>
  <c r="G222" i="15"/>
  <c r="G220" i="15"/>
  <c r="G219" i="15"/>
  <c r="G217" i="15"/>
  <c r="G216" i="15"/>
  <c r="G214" i="15"/>
  <c r="G213" i="15"/>
  <c r="G211" i="15"/>
  <c r="G210" i="15"/>
  <c r="G208" i="15"/>
  <c r="G207" i="15"/>
  <c r="G205" i="15"/>
  <c r="G204" i="15"/>
  <c r="G202" i="15"/>
  <c r="G201" i="15"/>
  <c r="G199" i="15"/>
  <c r="G198" i="15"/>
  <c r="G196" i="15"/>
  <c r="G195" i="15"/>
  <c r="G193" i="15"/>
  <c r="G192" i="15"/>
  <c r="G190" i="15"/>
  <c r="G189" i="15"/>
  <c r="G187" i="15"/>
  <c r="G186" i="15"/>
  <c r="G184" i="15"/>
  <c r="G183" i="15"/>
  <c r="G181" i="15"/>
  <c r="G180" i="15"/>
  <c r="G178" i="15"/>
  <c r="G177" i="15"/>
  <c r="G175" i="15"/>
  <c r="G174" i="15"/>
  <c r="G172" i="15"/>
  <c r="G171" i="15"/>
  <c r="G169" i="15"/>
  <c r="G168" i="15"/>
  <c r="G166" i="15"/>
  <c r="G165" i="15"/>
  <c r="G163" i="15"/>
  <c r="G162" i="15"/>
  <c r="G160" i="15"/>
  <c r="G159" i="15"/>
  <c r="G157" i="15"/>
  <c r="G156" i="15"/>
  <c r="G154" i="15"/>
  <c r="G153" i="15"/>
  <c r="G151" i="15"/>
  <c r="G150" i="15"/>
  <c r="G148" i="15"/>
  <c r="G147" i="15"/>
  <c r="G145" i="15"/>
  <c r="G144" i="15"/>
  <c r="G142" i="15"/>
  <c r="G141" i="15"/>
  <c r="G139" i="15"/>
  <c r="G138" i="15"/>
  <c r="G136" i="15"/>
  <c r="G135" i="15"/>
  <c r="G133" i="15"/>
  <c r="G132" i="15"/>
  <c r="G130" i="15"/>
  <c r="G129" i="15"/>
  <c r="G127" i="15"/>
  <c r="G126" i="15"/>
  <c r="G124" i="15"/>
  <c r="G123" i="15"/>
  <c r="G121" i="15"/>
  <c r="G120" i="15"/>
  <c r="G118" i="15"/>
  <c r="G117" i="15"/>
  <c r="G115" i="15"/>
  <c r="G114" i="15"/>
  <c r="G112" i="15"/>
  <c r="G111" i="15"/>
  <c r="G109" i="15"/>
  <c r="G108" i="15"/>
  <c r="G106" i="15"/>
  <c r="G105" i="15"/>
  <c r="G103" i="15"/>
  <c r="G102" i="15"/>
  <c r="G100" i="15"/>
  <c r="G99" i="15"/>
  <c r="G97" i="15"/>
  <c r="G96" i="15"/>
  <c r="G94" i="15"/>
  <c r="G93" i="15"/>
  <c r="G91" i="15"/>
  <c r="G90" i="15"/>
  <c r="G88" i="15"/>
  <c r="G87" i="15"/>
  <c r="G85" i="15"/>
  <c r="G84" i="15"/>
  <c r="G82" i="15"/>
  <c r="G81" i="15"/>
  <c r="G79" i="15"/>
  <c r="G78" i="15"/>
  <c r="G76" i="15"/>
  <c r="G75" i="15"/>
  <c r="AI84" i="10"/>
  <c r="M44" i="10"/>
  <c r="AI44" i="10"/>
  <c r="M45" i="10"/>
  <c r="AI45" i="10"/>
  <c r="M39" i="10"/>
  <c r="AI39" i="10"/>
  <c r="M40" i="10"/>
  <c r="AI40" i="10"/>
  <c r="M34" i="10"/>
  <c r="AI34" i="10"/>
  <c r="M35" i="10"/>
  <c r="AI35" i="10"/>
  <c r="M29" i="10"/>
  <c r="AI29" i="10"/>
  <c r="M30" i="10"/>
  <c r="AI30" i="10"/>
  <c r="M24" i="10"/>
  <c r="AI24" i="10"/>
  <c r="M25" i="10"/>
  <c r="AI25" i="10"/>
  <c r="M19" i="10"/>
  <c r="AI19" i="10"/>
  <c r="M20" i="10"/>
  <c r="AI20" i="10"/>
  <c r="M14" i="10"/>
  <c r="AI14" i="10"/>
  <c r="M15" i="10"/>
  <c r="AI15" i="10"/>
  <c r="M9" i="10"/>
  <c r="AI9" i="10"/>
  <c r="M10" i="10"/>
  <c r="AI10" i="10"/>
  <c r="G242" i="14"/>
  <c r="J242" i="14"/>
  <c r="I242" i="14"/>
  <c r="H242" i="14"/>
  <c r="G241" i="14"/>
  <c r="G240" i="14"/>
  <c r="G239" i="14"/>
  <c r="J239" i="14"/>
  <c r="I239" i="14"/>
  <c r="H239" i="14"/>
  <c r="G238" i="14"/>
  <c r="G237" i="14"/>
  <c r="G236" i="14"/>
  <c r="J236" i="14"/>
  <c r="I236" i="14"/>
  <c r="H236" i="14"/>
  <c r="G235" i="14"/>
  <c r="G234" i="14"/>
  <c r="G233" i="14"/>
  <c r="J233" i="14"/>
  <c r="I233" i="14"/>
  <c r="H233" i="14"/>
  <c r="G232" i="14"/>
  <c r="G231" i="14"/>
  <c r="G230" i="14"/>
  <c r="J230" i="14"/>
  <c r="I230" i="14"/>
  <c r="H230" i="14"/>
  <c r="G229" i="14"/>
  <c r="G228" i="14"/>
  <c r="G227" i="14"/>
  <c r="J227" i="14"/>
  <c r="I227" i="14"/>
  <c r="H227" i="14"/>
  <c r="G226" i="14"/>
  <c r="G225" i="14"/>
  <c r="G224" i="14"/>
  <c r="J224" i="14"/>
  <c r="I224" i="14"/>
  <c r="H224" i="14"/>
  <c r="G223" i="14"/>
  <c r="G222" i="14"/>
  <c r="G221" i="14"/>
  <c r="J221" i="14"/>
  <c r="I221" i="14"/>
  <c r="H221" i="14"/>
  <c r="G220" i="14"/>
  <c r="G219" i="14"/>
  <c r="G218" i="14"/>
  <c r="J218" i="14"/>
  <c r="I218" i="14"/>
  <c r="H218" i="14"/>
  <c r="G217" i="14"/>
  <c r="G216" i="14"/>
  <c r="G215" i="14"/>
  <c r="J215" i="14"/>
  <c r="I215" i="14"/>
  <c r="H215" i="14"/>
  <c r="G214" i="14"/>
  <c r="G213" i="14"/>
  <c r="G212" i="14"/>
  <c r="J212" i="14"/>
  <c r="I212" i="14"/>
  <c r="H212" i="14"/>
  <c r="G211" i="14"/>
  <c r="G210" i="14"/>
  <c r="G209" i="14"/>
  <c r="J209" i="14"/>
  <c r="I209" i="14"/>
  <c r="H209" i="14"/>
  <c r="G208" i="14"/>
  <c r="G207" i="14"/>
  <c r="G206" i="14"/>
  <c r="J206" i="14"/>
  <c r="I206" i="14"/>
  <c r="H206" i="14"/>
  <c r="G205" i="14"/>
  <c r="G204" i="14"/>
  <c r="G203" i="14"/>
  <c r="J203" i="14"/>
  <c r="I203" i="14"/>
  <c r="H203" i="14"/>
  <c r="G202" i="14"/>
  <c r="G201" i="14"/>
  <c r="G200" i="14"/>
  <c r="J200" i="14"/>
  <c r="I200" i="14"/>
  <c r="H200" i="14"/>
  <c r="G199" i="14"/>
  <c r="G198" i="14"/>
  <c r="G197" i="14"/>
  <c r="J197" i="14"/>
  <c r="I197" i="14"/>
  <c r="H197" i="14"/>
  <c r="G196" i="14"/>
  <c r="G195" i="14"/>
  <c r="G194" i="14"/>
  <c r="J194" i="14"/>
  <c r="I194" i="14"/>
  <c r="H194" i="14"/>
  <c r="G193" i="14"/>
  <c r="G192" i="14"/>
  <c r="G191" i="14"/>
  <c r="J191" i="14"/>
  <c r="I191" i="14"/>
  <c r="H191" i="14"/>
  <c r="G190" i="14"/>
  <c r="G189" i="14"/>
  <c r="G188" i="14"/>
  <c r="J188" i="14"/>
  <c r="I188" i="14"/>
  <c r="H188" i="14"/>
  <c r="G187" i="14"/>
  <c r="G186" i="14"/>
  <c r="G185" i="14"/>
  <c r="J185" i="14"/>
  <c r="I185" i="14"/>
  <c r="H185" i="14"/>
  <c r="G184" i="14"/>
  <c r="G183" i="14"/>
  <c r="G182" i="14"/>
  <c r="J182" i="14"/>
  <c r="I182" i="14"/>
  <c r="H182" i="14"/>
  <c r="G181" i="14"/>
  <c r="G180" i="14"/>
  <c r="G179" i="14"/>
  <c r="J179" i="14"/>
  <c r="I179" i="14"/>
  <c r="H179" i="14"/>
  <c r="G178" i="14"/>
  <c r="G177" i="14"/>
  <c r="G176" i="14"/>
  <c r="J176" i="14"/>
  <c r="I176" i="14"/>
  <c r="H176" i="14"/>
  <c r="G175" i="14"/>
  <c r="G174" i="14"/>
  <c r="G173" i="14"/>
  <c r="J173" i="14"/>
  <c r="I173" i="14"/>
  <c r="H173" i="14"/>
  <c r="G172" i="14"/>
  <c r="G171" i="14"/>
  <c r="G170" i="14"/>
  <c r="J170" i="14"/>
  <c r="I170" i="14"/>
  <c r="H170" i="14"/>
  <c r="G169" i="14"/>
  <c r="G168" i="14"/>
  <c r="G167" i="14"/>
  <c r="J167" i="14"/>
  <c r="I167" i="14"/>
  <c r="H167" i="14"/>
  <c r="G166" i="14"/>
  <c r="G165" i="14"/>
  <c r="G164" i="14"/>
  <c r="J164" i="14"/>
  <c r="I164" i="14"/>
  <c r="H164" i="14"/>
  <c r="G163" i="14"/>
  <c r="G162" i="14"/>
  <c r="G161" i="14"/>
  <c r="J161" i="14"/>
  <c r="I161" i="14"/>
  <c r="H161" i="14"/>
  <c r="G160" i="14"/>
  <c r="G159" i="14"/>
  <c r="G158" i="14"/>
  <c r="J158" i="14"/>
  <c r="I158" i="14"/>
  <c r="H158" i="14"/>
  <c r="G157" i="14"/>
  <c r="G156" i="14"/>
  <c r="G155" i="14"/>
  <c r="J155" i="14"/>
  <c r="I155" i="14"/>
  <c r="H155" i="14"/>
  <c r="G154" i="14"/>
  <c r="G153" i="14"/>
  <c r="G152" i="14"/>
  <c r="J152" i="14"/>
  <c r="I152" i="14"/>
  <c r="H152" i="14"/>
  <c r="G151" i="14"/>
  <c r="G150" i="14"/>
  <c r="G149" i="14"/>
  <c r="J149" i="14"/>
  <c r="I149" i="14"/>
  <c r="H149" i="14"/>
  <c r="G148" i="14"/>
  <c r="G147" i="14"/>
  <c r="G146" i="14"/>
  <c r="J146" i="14"/>
  <c r="I146" i="14"/>
  <c r="H146" i="14"/>
  <c r="G145" i="14"/>
  <c r="G144" i="14"/>
  <c r="G143" i="14"/>
  <c r="J143" i="14"/>
  <c r="I143" i="14"/>
  <c r="H143" i="14"/>
  <c r="G142" i="14"/>
  <c r="G141" i="14"/>
  <c r="G140" i="14"/>
  <c r="J140" i="14"/>
  <c r="I140" i="14"/>
  <c r="H140" i="14"/>
  <c r="G139" i="14"/>
  <c r="G138" i="14"/>
  <c r="G137" i="14"/>
  <c r="J137" i="14"/>
  <c r="I137" i="14"/>
  <c r="H137" i="14"/>
  <c r="G136" i="14"/>
  <c r="G135" i="14"/>
  <c r="G134" i="14"/>
  <c r="J134" i="14"/>
  <c r="I134" i="14"/>
  <c r="H134" i="14"/>
  <c r="G133" i="14"/>
  <c r="G132" i="14"/>
  <c r="G131" i="14"/>
  <c r="J131" i="14"/>
  <c r="I131" i="14"/>
  <c r="H131" i="14"/>
  <c r="G130" i="14"/>
  <c r="G129" i="14"/>
  <c r="G128" i="14"/>
  <c r="J128" i="14"/>
  <c r="I128" i="14"/>
  <c r="H128" i="14"/>
  <c r="G127" i="14"/>
  <c r="G126" i="14"/>
  <c r="G125" i="14"/>
  <c r="J125" i="14"/>
  <c r="I125" i="14"/>
  <c r="H125" i="14"/>
  <c r="G124" i="14"/>
  <c r="G123" i="14"/>
  <c r="G122" i="14"/>
  <c r="J122" i="14"/>
  <c r="I122" i="14"/>
  <c r="H122" i="14"/>
  <c r="G121" i="14"/>
  <c r="G120" i="14"/>
  <c r="G119" i="14"/>
  <c r="J119" i="14"/>
  <c r="I119" i="14"/>
  <c r="H119" i="14"/>
  <c r="G118" i="14"/>
  <c r="G117" i="14"/>
  <c r="G116" i="14"/>
  <c r="J116" i="14"/>
  <c r="I116" i="14"/>
  <c r="H116" i="14"/>
  <c r="G115" i="14"/>
  <c r="G114" i="14"/>
  <c r="G113" i="14"/>
  <c r="J113" i="14"/>
  <c r="I113" i="14"/>
  <c r="H113" i="14"/>
  <c r="G112" i="14"/>
  <c r="G111" i="14"/>
  <c r="G110" i="14"/>
  <c r="J110" i="14"/>
  <c r="I110" i="14"/>
  <c r="H110" i="14"/>
  <c r="G109" i="14"/>
  <c r="G108" i="14"/>
  <c r="G107" i="14"/>
  <c r="J107" i="14"/>
  <c r="I107" i="14"/>
  <c r="H107" i="14"/>
  <c r="G106" i="14"/>
  <c r="G105" i="14"/>
  <c r="G104" i="14"/>
  <c r="J104" i="14"/>
  <c r="I104" i="14"/>
  <c r="H104" i="14"/>
  <c r="G103" i="14"/>
  <c r="G102" i="14"/>
  <c r="G101" i="14"/>
  <c r="J101" i="14"/>
  <c r="I101" i="14"/>
  <c r="H101" i="14"/>
  <c r="G100" i="14"/>
  <c r="G99" i="14"/>
  <c r="G98" i="14"/>
  <c r="J98" i="14"/>
  <c r="I98" i="14"/>
  <c r="H98" i="14"/>
  <c r="G97" i="14"/>
  <c r="G96" i="14"/>
  <c r="G95" i="14"/>
  <c r="J95" i="14"/>
  <c r="I95" i="14"/>
  <c r="H95" i="14"/>
  <c r="G94" i="14"/>
  <c r="G93" i="14"/>
  <c r="J92" i="14"/>
  <c r="I92" i="14"/>
  <c r="G91" i="14"/>
  <c r="G90" i="14"/>
  <c r="G88" i="14"/>
  <c r="G87" i="14"/>
  <c r="G85" i="14"/>
  <c r="G84" i="14"/>
  <c r="G82" i="14"/>
  <c r="G81" i="14"/>
  <c r="G79" i="14"/>
  <c r="G78" i="14"/>
  <c r="G76" i="14"/>
  <c r="G75" i="14"/>
  <c r="L391" i="10"/>
  <c r="AH391" i="10"/>
  <c r="L395" i="10"/>
  <c r="AH395" i="10"/>
  <c r="L382" i="10"/>
  <c r="AH382" i="10"/>
  <c r="L386" i="10"/>
  <c r="AH386" i="10"/>
  <c r="L373" i="10"/>
  <c r="AH373" i="10"/>
  <c r="L377" i="10"/>
  <c r="AH377" i="10"/>
  <c r="L364" i="10"/>
  <c r="AH364" i="10"/>
  <c r="L368" i="10"/>
  <c r="AH368" i="10"/>
  <c r="L355" i="10"/>
  <c r="AH355" i="10"/>
  <c r="L359" i="10"/>
  <c r="AH359" i="10"/>
  <c r="L350" i="10"/>
  <c r="AH350" i="10"/>
  <c r="L337" i="10"/>
  <c r="AH337" i="10"/>
  <c r="L341" i="10"/>
  <c r="AH341" i="10"/>
  <c r="L328" i="10"/>
  <c r="AH328" i="10"/>
  <c r="L332" i="10"/>
  <c r="AH332" i="10"/>
  <c r="L323" i="10"/>
  <c r="AH323" i="10"/>
  <c r="L310" i="10"/>
  <c r="AH310" i="10"/>
  <c r="L314" i="10"/>
  <c r="AH314" i="10"/>
  <c r="L301" i="10"/>
  <c r="AH301" i="10"/>
  <c r="L305" i="10"/>
  <c r="AH305" i="10"/>
  <c r="L292" i="10"/>
  <c r="AH292" i="10"/>
  <c r="L296" i="10"/>
  <c r="AH296" i="10"/>
  <c r="L283" i="10"/>
  <c r="AH283" i="10"/>
  <c r="L287" i="10"/>
  <c r="AH287" i="10"/>
  <c r="L274" i="10"/>
  <c r="L278" i="10"/>
  <c r="AH274" i="10"/>
  <c r="AH278" i="10"/>
  <c r="L265" i="10"/>
  <c r="AH265" i="10"/>
  <c r="L269" i="10"/>
  <c r="AH269" i="10"/>
  <c r="L256" i="10"/>
  <c r="AH256" i="10"/>
  <c r="L260" i="10"/>
  <c r="AH260" i="10"/>
  <c r="L247" i="10"/>
  <c r="AH247" i="10"/>
  <c r="L251" i="10"/>
  <c r="AH251" i="10"/>
  <c r="L238" i="10"/>
  <c r="L242" i="10"/>
  <c r="AH238" i="10"/>
  <c r="AH242" i="10"/>
  <c r="L229" i="10"/>
  <c r="AH229" i="10"/>
  <c r="L233" i="10"/>
  <c r="AH233" i="10"/>
  <c r="L220" i="10"/>
  <c r="AH220" i="10"/>
  <c r="L224" i="10"/>
  <c r="AH224" i="10"/>
  <c r="L211" i="10"/>
  <c r="AH211" i="10"/>
  <c r="L215" i="10"/>
  <c r="AH215" i="10"/>
  <c r="L202" i="10"/>
  <c r="AH202" i="10"/>
  <c r="L193" i="10"/>
  <c r="AH193" i="10"/>
  <c r="L197" i="10"/>
  <c r="AH197" i="10"/>
  <c r="L184" i="10"/>
  <c r="AH184" i="10"/>
  <c r="L188" i="10"/>
  <c r="AH188" i="10"/>
  <c r="L175" i="10"/>
  <c r="AH175" i="10"/>
  <c r="L179" i="10"/>
  <c r="AH179" i="10"/>
  <c r="L166" i="10"/>
  <c r="AH166" i="10"/>
  <c r="L170" i="10"/>
  <c r="AH170" i="10"/>
  <c r="L157" i="10"/>
  <c r="AH157" i="10"/>
  <c r="L161" i="10"/>
  <c r="AH161" i="10"/>
  <c r="L148" i="10"/>
  <c r="AH148" i="10"/>
  <c r="L152" i="10"/>
  <c r="AH152" i="10"/>
  <c r="AH84" i="10"/>
  <c r="L79" i="10"/>
  <c r="AH79" i="10"/>
  <c r="L80" i="10"/>
  <c r="AH80" i="10"/>
  <c r="L74" i="10"/>
  <c r="AH74" i="10"/>
  <c r="L75" i="10"/>
  <c r="AH75" i="10"/>
  <c r="L69" i="10"/>
  <c r="AH69" i="10"/>
  <c r="L70" i="10"/>
  <c r="AH70" i="10"/>
  <c r="L64" i="10"/>
  <c r="AH64" i="10"/>
  <c r="L65" i="10"/>
  <c r="AH65" i="10"/>
  <c r="L59" i="10"/>
  <c r="AH59" i="10"/>
  <c r="L60" i="10"/>
  <c r="AH60" i="10"/>
  <c r="L54" i="10"/>
  <c r="AH54" i="10"/>
  <c r="L55" i="10"/>
  <c r="AH55" i="10"/>
  <c r="L49" i="10"/>
  <c r="AH49" i="10"/>
  <c r="L50" i="10"/>
  <c r="AH50" i="10"/>
  <c r="L44" i="10"/>
  <c r="AH44" i="10"/>
  <c r="L45" i="10"/>
  <c r="AH45" i="10"/>
  <c r="L39" i="10"/>
  <c r="AH39" i="10"/>
  <c r="L40" i="10"/>
  <c r="AH40" i="10"/>
  <c r="L34" i="10"/>
  <c r="AH34" i="10"/>
  <c r="L35" i="10"/>
  <c r="AH35" i="10"/>
  <c r="L29" i="10"/>
  <c r="AH29" i="10"/>
  <c r="L30" i="10"/>
  <c r="AH30" i="10"/>
  <c r="L24" i="10"/>
  <c r="AH24" i="10"/>
  <c r="L25" i="10"/>
  <c r="AH25" i="10"/>
  <c r="L19" i="10"/>
  <c r="AH19" i="10"/>
  <c r="L20" i="10"/>
  <c r="AH20" i="10"/>
  <c r="L14" i="10"/>
  <c r="AH14" i="10"/>
  <c r="L15" i="10"/>
  <c r="AH15" i="10"/>
  <c r="L9" i="10"/>
  <c r="AH9" i="10"/>
  <c r="L10" i="10"/>
  <c r="AH10" i="10"/>
  <c r="AH3" i="10"/>
  <c r="AH4" i="10"/>
  <c r="G241" i="12"/>
  <c r="G240" i="12"/>
  <c r="G238" i="12"/>
  <c r="G237" i="12"/>
  <c r="G235" i="12"/>
  <c r="G234" i="12"/>
  <c r="G232" i="12"/>
  <c r="G231" i="12"/>
  <c r="G229" i="12"/>
  <c r="G228" i="12"/>
  <c r="G226" i="12"/>
  <c r="G225" i="12"/>
  <c r="G223" i="12"/>
  <c r="G222" i="12"/>
  <c r="G220" i="12"/>
  <c r="G219" i="12"/>
  <c r="G217" i="12"/>
  <c r="G216" i="12"/>
  <c r="G214" i="12"/>
  <c r="G213" i="12"/>
  <c r="G211" i="12"/>
  <c r="G210" i="12"/>
  <c r="G208" i="12"/>
  <c r="G207" i="12"/>
  <c r="G205" i="12"/>
  <c r="G204" i="12"/>
  <c r="G202" i="12"/>
  <c r="G201" i="12"/>
  <c r="G199" i="12"/>
  <c r="G198" i="12"/>
  <c r="G196" i="12"/>
  <c r="G195" i="12"/>
  <c r="G193" i="12"/>
  <c r="G192" i="12"/>
  <c r="G190" i="12"/>
  <c r="G189" i="12"/>
  <c r="G187" i="12"/>
  <c r="G186" i="12"/>
  <c r="G184" i="12"/>
  <c r="G183" i="12"/>
  <c r="G181" i="12"/>
  <c r="G180" i="12"/>
  <c r="G178" i="12"/>
  <c r="G177" i="12"/>
  <c r="G175" i="12"/>
  <c r="G174" i="12"/>
  <c r="G172" i="12"/>
  <c r="G171" i="12"/>
  <c r="G169" i="12"/>
  <c r="G168" i="12"/>
  <c r="G166" i="12"/>
  <c r="G165" i="12"/>
  <c r="G163" i="12"/>
  <c r="G162" i="12"/>
  <c r="G160" i="12"/>
  <c r="G159" i="12"/>
  <c r="G157" i="12"/>
  <c r="G156" i="12"/>
  <c r="G154" i="12"/>
  <c r="G153" i="12"/>
  <c r="G151" i="12"/>
  <c r="G150" i="12"/>
  <c r="G148" i="12"/>
  <c r="G147" i="12"/>
  <c r="G145" i="12"/>
  <c r="G144" i="12"/>
  <c r="G142" i="12"/>
  <c r="G141" i="12"/>
  <c r="G139" i="12"/>
  <c r="G138" i="12"/>
  <c r="G136" i="12"/>
  <c r="G135" i="12"/>
  <c r="G133" i="12"/>
  <c r="G132" i="12"/>
  <c r="G130" i="12"/>
  <c r="G129" i="12"/>
  <c r="G127" i="12"/>
  <c r="G126" i="12"/>
  <c r="G124" i="12"/>
  <c r="G123" i="12"/>
  <c r="G121" i="12"/>
  <c r="G120" i="12"/>
  <c r="G118" i="12"/>
  <c r="G117" i="12"/>
  <c r="G115" i="12"/>
  <c r="G114" i="12"/>
  <c r="G112" i="12"/>
  <c r="G111" i="12"/>
  <c r="G109" i="12"/>
  <c r="G108" i="12"/>
  <c r="G106" i="12"/>
  <c r="G105" i="12"/>
  <c r="G103" i="12"/>
  <c r="G102" i="12"/>
  <c r="G100" i="12"/>
  <c r="G99" i="12"/>
  <c r="G97" i="12"/>
  <c r="G96" i="12"/>
  <c r="G94" i="12"/>
  <c r="G93" i="12"/>
  <c r="G91" i="12"/>
  <c r="G90" i="12"/>
  <c r="G88" i="12"/>
  <c r="G87" i="12"/>
  <c r="G85" i="12"/>
  <c r="G84" i="12"/>
  <c r="G82" i="12"/>
  <c r="G81" i="12"/>
  <c r="G79" i="12"/>
  <c r="G78" i="12"/>
  <c r="G76" i="12"/>
  <c r="G75" i="12"/>
  <c r="K391" i="10"/>
  <c r="AG391" i="10"/>
  <c r="K395" i="10"/>
  <c r="AG395" i="10"/>
  <c r="K382" i="10"/>
  <c r="AG382" i="10"/>
  <c r="K386" i="10"/>
  <c r="AG386" i="10"/>
  <c r="K373" i="10"/>
  <c r="AG373" i="10"/>
  <c r="K377" i="10"/>
  <c r="AG377" i="10"/>
  <c r="K364" i="10"/>
  <c r="AG364" i="10"/>
  <c r="K368" i="10"/>
  <c r="AG368" i="10"/>
  <c r="K355" i="10"/>
  <c r="AG355" i="10"/>
  <c r="K359" i="10"/>
  <c r="AG359" i="10"/>
  <c r="K350" i="10"/>
  <c r="AG350" i="10"/>
  <c r="K337" i="10"/>
  <c r="AG337" i="10"/>
  <c r="K341" i="10"/>
  <c r="AG341" i="10"/>
  <c r="K328" i="10"/>
  <c r="AG328" i="10"/>
  <c r="K332" i="10"/>
  <c r="AG332" i="10"/>
  <c r="K323" i="10"/>
  <c r="AG323" i="10"/>
  <c r="K310" i="10"/>
  <c r="AG310" i="10"/>
  <c r="K314" i="10"/>
  <c r="AG314" i="10"/>
  <c r="K301" i="10"/>
  <c r="AG301" i="10"/>
  <c r="K305" i="10"/>
  <c r="AG305" i="10"/>
  <c r="K292" i="10"/>
  <c r="AG292" i="10"/>
  <c r="K296" i="10"/>
  <c r="AG296" i="10"/>
  <c r="K283" i="10"/>
  <c r="AG283" i="10"/>
  <c r="K287" i="10"/>
  <c r="AG287" i="10"/>
  <c r="K274" i="10"/>
  <c r="AG274" i="10"/>
  <c r="K278" i="10"/>
  <c r="AG278" i="10"/>
  <c r="K265" i="10"/>
  <c r="AG265" i="10"/>
  <c r="K269" i="10"/>
  <c r="AG269" i="10"/>
  <c r="K256" i="10"/>
  <c r="AG256" i="10"/>
  <c r="K260" i="10"/>
  <c r="AG260" i="10"/>
  <c r="K247" i="10"/>
  <c r="AG247" i="10"/>
  <c r="K251" i="10"/>
  <c r="AG251" i="10"/>
  <c r="K238" i="10"/>
  <c r="K242" i="10"/>
  <c r="AG238" i="10"/>
  <c r="AG242" i="10"/>
  <c r="K229" i="10"/>
  <c r="AG229" i="10"/>
  <c r="K233" i="10"/>
  <c r="AG233" i="10"/>
  <c r="K220" i="10"/>
  <c r="AG220" i="10"/>
  <c r="K224" i="10"/>
  <c r="AG224" i="10"/>
  <c r="K211" i="10"/>
  <c r="AG211" i="10"/>
  <c r="K215" i="10"/>
  <c r="AG215" i="10"/>
  <c r="K202" i="10"/>
  <c r="AG202" i="10"/>
  <c r="K193" i="10"/>
  <c r="AG193" i="10"/>
  <c r="K197" i="10"/>
  <c r="AG197" i="10"/>
  <c r="K184" i="10"/>
  <c r="AG184" i="10"/>
  <c r="K188" i="10"/>
  <c r="AG188" i="10"/>
  <c r="K175" i="10"/>
  <c r="AG175" i="10"/>
  <c r="K179" i="10"/>
  <c r="AG179" i="10"/>
  <c r="K166" i="10"/>
  <c r="AG166" i="10"/>
  <c r="K170" i="10"/>
  <c r="AG170" i="10"/>
  <c r="K157" i="10"/>
  <c r="AG157" i="10"/>
  <c r="K161" i="10"/>
  <c r="AG161" i="10"/>
  <c r="K148" i="10"/>
  <c r="AG148" i="10"/>
  <c r="K152" i="10"/>
  <c r="AG152" i="10"/>
  <c r="K79" i="10"/>
  <c r="AG79" i="10"/>
  <c r="K80" i="10"/>
  <c r="AG80" i="10"/>
  <c r="K74" i="10"/>
  <c r="AG74" i="10"/>
  <c r="K75" i="10"/>
  <c r="AG75" i="10"/>
  <c r="K70" i="10"/>
  <c r="AG70" i="10"/>
  <c r="K65" i="10"/>
  <c r="AG65" i="10"/>
  <c r="K64" i="10"/>
  <c r="AG64" i="10"/>
  <c r="K60" i="10"/>
  <c r="AG60" i="10"/>
  <c r="K59" i="10"/>
  <c r="AG59" i="10"/>
  <c r="K55" i="10"/>
  <c r="AG55" i="10"/>
  <c r="K54" i="10"/>
  <c r="AG54" i="10"/>
  <c r="K50" i="10"/>
  <c r="AG50" i="10"/>
  <c r="K49" i="10"/>
  <c r="AG49" i="10"/>
  <c r="K45" i="10"/>
  <c r="AG45" i="10"/>
  <c r="K44" i="10"/>
  <c r="AG44" i="10"/>
  <c r="K40" i="10"/>
  <c r="AG40" i="10"/>
  <c r="K39" i="10"/>
  <c r="AG39" i="10"/>
  <c r="K35" i="10"/>
  <c r="AG35" i="10"/>
  <c r="K34" i="10"/>
  <c r="AG34" i="10"/>
  <c r="K30" i="10"/>
  <c r="AG30" i="10"/>
  <c r="K29" i="10"/>
  <c r="AG29" i="10"/>
  <c r="K25" i="10"/>
  <c r="AG25" i="10"/>
  <c r="K24" i="10"/>
  <c r="AG24" i="10"/>
  <c r="K20" i="10"/>
  <c r="AG20" i="10"/>
  <c r="K19" i="10"/>
  <c r="AG19" i="10"/>
  <c r="K15" i="10"/>
  <c r="AG15" i="10"/>
  <c r="K14" i="10"/>
  <c r="AG14" i="10"/>
  <c r="K10" i="10"/>
  <c r="AG10" i="10"/>
  <c r="K9" i="10"/>
  <c r="AG9" i="10"/>
  <c r="AG4" i="10"/>
  <c r="AG3" i="10"/>
  <c r="K69" i="10"/>
  <c r="AG69" i="10"/>
  <c r="G241" i="11"/>
  <c r="G240" i="11"/>
  <c r="G238" i="11"/>
  <c r="G237" i="11"/>
  <c r="G235" i="11"/>
  <c r="G234" i="11"/>
  <c r="G232" i="11"/>
  <c r="G231" i="11"/>
  <c r="G229" i="11"/>
  <c r="G228" i="11"/>
  <c r="G226" i="11"/>
  <c r="G225" i="11"/>
  <c r="G223" i="11"/>
  <c r="G222" i="11"/>
  <c r="G220" i="11"/>
  <c r="G219" i="11"/>
  <c r="G217" i="11"/>
  <c r="G216" i="11"/>
  <c r="G214" i="11"/>
  <c r="G213" i="11"/>
  <c r="G211" i="11"/>
  <c r="G210" i="11"/>
  <c r="G208" i="11"/>
  <c r="G207" i="11"/>
  <c r="G205" i="11"/>
  <c r="G204" i="11"/>
  <c r="G202" i="11"/>
  <c r="G201" i="11"/>
  <c r="G199" i="11"/>
  <c r="G198" i="11"/>
  <c r="G196" i="11"/>
  <c r="G195" i="11"/>
  <c r="G193" i="11"/>
  <c r="G192" i="11"/>
  <c r="G190" i="11"/>
  <c r="G189" i="11"/>
  <c r="G187" i="11"/>
  <c r="G186" i="11"/>
  <c r="G184" i="11"/>
  <c r="G183" i="11"/>
  <c r="G181" i="11"/>
  <c r="G180" i="11"/>
  <c r="G178" i="11"/>
  <c r="G177" i="11"/>
  <c r="G175" i="11"/>
  <c r="G174" i="11"/>
  <c r="G172" i="11"/>
  <c r="G171" i="11"/>
  <c r="G169" i="11"/>
  <c r="G168" i="11"/>
  <c r="G166" i="11"/>
  <c r="G165" i="11"/>
  <c r="G163" i="11"/>
  <c r="G162" i="11"/>
  <c r="G160" i="11"/>
  <c r="G159" i="11"/>
  <c r="G157" i="11"/>
  <c r="G156" i="11"/>
  <c r="G154" i="11"/>
  <c r="G153" i="11"/>
  <c r="G151" i="11"/>
  <c r="G150" i="11"/>
  <c r="G148" i="11"/>
  <c r="G147" i="11"/>
  <c r="G145" i="11"/>
  <c r="G144" i="11"/>
  <c r="G142" i="11"/>
  <c r="G141" i="11"/>
  <c r="G139" i="11"/>
  <c r="G138" i="11"/>
  <c r="G136" i="11"/>
  <c r="G135" i="11"/>
  <c r="G133" i="11"/>
  <c r="G132" i="11"/>
  <c r="G130" i="11"/>
  <c r="G129" i="11"/>
  <c r="G127" i="11"/>
  <c r="G126" i="11"/>
  <c r="G124" i="11"/>
  <c r="G123" i="11"/>
  <c r="G121" i="11"/>
  <c r="G120" i="11"/>
  <c r="G118" i="11"/>
  <c r="G117" i="11"/>
  <c r="G115" i="11"/>
  <c r="G114" i="11"/>
  <c r="G112" i="11"/>
  <c r="G111" i="11"/>
  <c r="G109" i="11"/>
  <c r="G108" i="11"/>
  <c r="G106" i="11"/>
  <c r="G105" i="11"/>
  <c r="G103" i="11"/>
  <c r="G102" i="11"/>
  <c r="G100" i="11"/>
  <c r="G99" i="11"/>
  <c r="G97" i="11"/>
  <c r="G96" i="11"/>
  <c r="G94" i="11"/>
  <c r="G93" i="11"/>
  <c r="G91" i="11"/>
  <c r="G90" i="11"/>
  <c r="G88" i="11"/>
  <c r="G87" i="11"/>
  <c r="G85" i="11"/>
  <c r="G84" i="11"/>
  <c r="G82" i="11"/>
  <c r="G81" i="11"/>
  <c r="G79" i="11"/>
  <c r="G78" i="11"/>
  <c r="G76" i="11"/>
  <c r="G75" i="11"/>
  <c r="F395" i="10"/>
  <c r="G395" i="10"/>
  <c r="H395" i="10"/>
  <c r="I395" i="10"/>
  <c r="J395" i="10"/>
  <c r="F391" i="10"/>
  <c r="G391" i="10"/>
  <c r="H391" i="10"/>
  <c r="I391" i="10"/>
  <c r="J391" i="10"/>
  <c r="AE395" i="10"/>
  <c r="AD395" i="10"/>
  <c r="AC395" i="10"/>
  <c r="AB395" i="10"/>
  <c r="AA395" i="10"/>
  <c r="AE391" i="10"/>
  <c r="AD391" i="10"/>
  <c r="AC391" i="10"/>
  <c r="AB391" i="10"/>
  <c r="AA391" i="10"/>
  <c r="F386" i="10"/>
  <c r="G386" i="10"/>
  <c r="H386" i="10"/>
  <c r="I386" i="10"/>
  <c r="J386" i="10"/>
  <c r="F382" i="10"/>
  <c r="G382" i="10"/>
  <c r="H382" i="10"/>
  <c r="I382" i="10"/>
  <c r="J382" i="10"/>
  <c r="AE386" i="10"/>
  <c r="AD386" i="10"/>
  <c r="AC386" i="10"/>
  <c r="AB386" i="10"/>
  <c r="AA386" i="10"/>
  <c r="AE382" i="10"/>
  <c r="AD382" i="10"/>
  <c r="AC382" i="10"/>
  <c r="AB382" i="10"/>
  <c r="AA382" i="10"/>
  <c r="F377" i="10"/>
  <c r="G377" i="10"/>
  <c r="H377" i="10"/>
  <c r="I377" i="10"/>
  <c r="J377" i="10"/>
  <c r="F373" i="10"/>
  <c r="G373" i="10"/>
  <c r="H373" i="10"/>
  <c r="I373" i="10"/>
  <c r="J373" i="10"/>
  <c r="AE377" i="10"/>
  <c r="AD377" i="10"/>
  <c r="AC377" i="10"/>
  <c r="AB377" i="10"/>
  <c r="AA377" i="10"/>
  <c r="AE373" i="10"/>
  <c r="AD373" i="10"/>
  <c r="AC373" i="10"/>
  <c r="AB373" i="10"/>
  <c r="AA373" i="10"/>
  <c r="F368" i="10"/>
  <c r="G368" i="10"/>
  <c r="H368" i="10"/>
  <c r="I368" i="10"/>
  <c r="J368" i="10"/>
  <c r="F364" i="10"/>
  <c r="G364" i="10"/>
  <c r="H364" i="10"/>
  <c r="I364" i="10"/>
  <c r="J364" i="10"/>
  <c r="AE368" i="10"/>
  <c r="AD368" i="10"/>
  <c r="AC368" i="10"/>
  <c r="AB368" i="10"/>
  <c r="AA368" i="10"/>
  <c r="AE364" i="10"/>
  <c r="AD364" i="10"/>
  <c r="AC364" i="10"/>
  <c r="AB364" i="10"/>
  <c r="AA364" i="10"/>
  <c r="F359" i="10"/>
  <c r="G359" i="10"/>
  <c r="H359" i="10"/>
  <c r="I359" i="10"/>
  <c r="J359" i="10"/>
  <c r="F355" i="10"/>
  <c r="G355" i="10"/>
  <c r="H355" i="10"/>
  <c r="I355" i="10"/>
  <c r="J355" i="10"/>
  <c r="AE359" i="10"/>
  <c r="AD359" i="10"/>
  <c r="AC359" i="10"/>
  <c r="AB359" i="10"/>
  <c r="AA359" i="10"/>
  <c r="AE355" i="10"/>
  <c r="AD355" i="10"/>
  <c r="AC355" i="10"/>
  <c r="AB355" i="10"/>
  <c r="AA355" i="10"/>
  <c r="F350" i="10"/>
  <c r="G350" i="10"/>
  <c r="H350" i="10"/>
  <c r="I350" i="10"/>
  <c r="J350" i="10"/>
  <c r="AE350" i="10"/>
  <c r="AD350" i="10"/>
  <c r="AC350" i="10"/>
  <c r="AB350" i="10"/>
  <c r="AA350" i="10"/>
  <c r="F341" i="10"/>
  <c r="G341" i="10"/>
  <c r="H341" i="10"/>
  <c r="I341" i="10"/>
  <c r="J341" i="10"/>
  <c r="F337" i="10"/>
  <c r="G337" i="10"/>
  <c r="H337" i="10"/>
  <c r="I337" i="10"/>
  <c r="J337" i="10"/>
  <c r="AE341" i="10"/>
  <c r="AD341" i="10"/>
  <c r="AC341" i="10"/>
  <c r="AB341" i="10"/>
  <c r="AA341" i="10"/>
  <c r="AE337" i="10"/>
  <c r="AD337" i="10"/>
  <c r="AC337" i="10"/>
  <c r="AB337" i="10"/>
  <c r="AA337" i="10"/>
  <c r="F332" i="10"/>
  <c r="G332" i="10"/>
  <c r="H332" i="10"/>
  <c r="I332" i="10"/>
  <c r="J332" i="10"/>
  <c r="F328" i="10"/>
  <c r="G328" i="10"/>
  <c r="H328" i="10"/>
  <c r="I328" i="10"/>
  <c r="J328" i="10"/>
  <c r="AE332" i="10"/>
  <c r="AD332" i="10"/>
  <c r="AC332" i="10"/>
  <c r="AB332" i="10"/>
  <c r="AA332" i="10"/>
  <c r="AE328" i="10"/>
  <c r="AD328" i="10"/>
  <c r="AC328" i="10"/>
  <c r="AB328" i="10"/>
  <c r="AA328" i="10"/>
  <c r="F323" i="10"/>
  <c r="G323" i="10"/>
  <c r="H323" i="10"/>
  <c r="I323" i="10"/>
  <c r="J323" i="10"/>
  <c r="AE323" i="10"/>
  <c r="AD323" i="10"/>
  <c r="AC323" i="10"/>
  <c r="AB323" i="10"/>
  <c r="AA323" i="10"/>
  <c r="F314" i="10"/>
  <c r="G314" i="10"/>
  <c r="H314" i="10"/>
  <c r="I314" i="10"/>
  <c r="J314" i="10"/>
  <c r="F310" i="10"/>
  <c r="G310" i="10"/>
  <c r="H310" i="10"/>
  <c r="I310" i="10"/>
  <c r="J310" i="10"/>
  <c r="AE314" i="10"/>
  <c r="AD314" i="10"/>
  <c r="AC314" i="10"/>
  <c r="AB314" i="10"/>
  <c r="AA314" i="10"/>
  <c r="AE310" i="10"/>
  <c r="AD310" i="10"/>
  <c r="AC310" i="10"/>
  <c r="AB310" i="10"/>
  <c r="AA310" i="10"/>
  <c r="F305" i="10"/>
  <c r="G305" i="10"/>
  <c r="H305" i="10"/>
  <c r="I305" i="10"/>
  <c r="J305" i="10"/>
  <c r="F301" i="10"/>
  <c r="G301" i="10"/>
  <c r="H301" i="10"/>
  <c r="I301" i="10"/>
  <c r="J301" i="10"/>
  <c r="AE305" i="10"/>
  <c r="AD305" i="10"/>
  <c r="AC305" i="10"/>
  <c r="AB305" i="10"/>
  <c r="AA305" i="10"/>
  <c r="AE301" i="10"/>
  <c r="AD301" i="10"/>
  <c r="AC301" i="10"/>
  <c r="AB301" i="10"/>
  <c r="AA301" i="10"/>
  <c r="F296" i="10"/>
  <c r="G296" i="10"/>
  <c r="H296" i="10"/>
  <c r="I296" i="10"/>
  <c r="J296" i="10"/>
  <c r="F292" i="10"/>
  <c r="G292" i="10"/>
  <c r="H292" i="10"/>
  <c r="I292" i="10"/>
  <c r="J292" i="10"/>
  <c r="AE296" i="10"/>
  <c r="AD296" i="10"/>
  <c r="AC296" i="10"/>
  <c r="AB296" i="10"/>
  <c r="AA296" i="10"/>
  <c r="AE292" i="10"/>
  <c r="AD292" i="10"/>
  <c r="AC292" i="10"/>
  <c r="AB292" i="10"/>
  <c r="AA292" i="10"/>
  <c r="F287" i="10"/>
  <c r="G287" i="10"/>
  <c r="H287" i="10"/>
  <c r="I287" i="10"/>
  <c r="J287" i="10"/>
  <c r="F283" i="10"/>
  <c r="G283" i="10"/>
  <c r="H283" i="10"/>
  <c r="I283" i="10"/>
  <c r="J283" i="10"/>
  <c r="F278" i="10"/>
  <c r="G278" i="10"/>
  <c r="H278" i="10"/>
  <c r="I278" i="10"/>
  <c r="J278" i="10"/>
  <c r="AE287" i="10"/>
  <c r="AD287" i="10"/>
  <c r="AC287" i="10"/>
  <c r="AB287" i="10"/>
  <c r="AA287" i="10"/>
  <c r="AE283" i="10"/>
  <c r="AD283" i="10"/>
  <c r="AC283" i="10"/>
  <c r="AB283" i="10"/>
  <c r="AA283" i="10"/>
  <c r="F274" i="10"/>
  <c r="G274" i="10"/>
  <c r="H274" i="10"/>
  <c r="I274" i="10"/>
  <c r="J274" i="10"/>
  <c r="AE278" i="10"/>
  <c r="AD278" i="10"/>
  <c r="AC278" i="10"/>
  <c r="AB278" i="10"/>
  <c r="AA278" i="10"/>
  <c r="AE274" i="10"/>
  <c r="AD274" i="10"/>
  <c r="AC274" i="10"/>
  <c r="AB274" i="10"/>
  <c r="AA274" i="10"/>
  <c r="F269" i="10"/>
  <c r="G269" i="10"/>
  <c r="H269" i="10"/>
  <c r="I269" i="10"/>
  <c r="J269" i="10"/>
  <c r="F265" i="10"/>
  <c r="G265" i="10"/>
  <c r="H265" i="10"/>
  <c r="I265" i="10"/>
  <c r="J265" i="10"/>
  <c r="AE269" i="10"/>
  <c r="AD269" i="10"/>
  <c r="AC269" i="10"/>
  <c r="AB269" i="10"/>
  <c r="AA269" i="10"/>
  <c r="AE265" i="10"/>
  <c r="AD265" i="10"/>
  <c r="AC265" i="10"/>
  <c r="AB265" i="10"/>
  <c r="AA265" i="10"/>
  <c r="F260" i="10"/>
  <c r="G260" i="10"/>
  <c r="H260" i="10"/>
  <c r="I260" i="10"/>
  <c r="J260" i="10"/>
  <c r="F256" i="10"/>
  <c r="G256" i="10"/>
  <c r="H256" i="10"/>
  <c r="I256" i="10"/>
  <c r="J256" i="10"/>
  <c r="AE260" i="10"/>
  <c r="AD260" i="10"/>
  <c r="AC260" i="10"/>
  <c r="AB260" i="10"/>
  <c r="AA260" i="10"/>
  <c r="AE256" i="10"/>
  <c r="AD256" i="10"/>
  <c r="AC256" i="10"/>
  <c r="AB256" i="10"/>
  <c r="AA256" i="10"/>
  <c r="F251" i="10"/>
  <c r="G251" i="10"/>
  <c r="H251" i="10"/>
  <c r="I251" i="10"/>
  <c r="J251" i="10"/>
  <c r="F247" i="10"/>
  <c r="G247" i="10"/>
  <c r="H247" i="10"/>
  <c r="I247" i="10"/>
  <c r="J247" i="10"/>
  <c r="AE251" i="10"/>
  <c r="AD251" i="10"/>
  <c r="AC251" i="10"/>
  <c r="AB251" i="10"/>
  <c r="AA251" i="10"/>
  <c r="AE247" i="10"/>
  <c r="AD247" i="10"/>
  <c r="AC247" i="10"/>
  <c r="AB247" i="10"/>
  <c r="AA247" i="10"/>
  <c r="F242" i="10"/>
  <c r="G242" i="10"/>
  <c r="H242" i="10"/>
  <c r="I242" i="10"/>
  <c r="J242" i="10"/>
  <c r="F238" i="10"/>
  <c r="G238" i="10"/>
  <c r="H238" i="10"/>
  <c r="I238" i="10"/>
  <c r="J238" i="10"/>
  <c r="AE242" i="10"/>
  <c r="AD242" i="10"/>
  <c r="AC242" i="10"/>
  <c r="AB242" i="10"/>
  <c r="AA242" i="10"/>
  <c r="AE238" i="10"/>
  <c r="AD238" i="10"/>
  <c r="AC238" i="10"/>
  <c r="AB238" i="10"/>
  <c r="AA238" i="10"/>
  <c r="I233" i="10"/>
  <c r="J233" i="10"/>
  <c r="F229" i="10"/>
  <c r="G229" i="10"/>
  <c r="H229" i="10"/>
  <c r="I229" i="10"/>
  <c r="J229" i="10"/>
  <c r="AE233" i="10"/>
  <c r="AD233" i="10"/>
  <c r="AE229" i="10"/>
  <c r="AD229" i="10"/>
  <c r="AC229" i="10"/>
  <c r="AB229" i="10"/>
  <c r="AA229" i="10"/>
  <c r="F224" i="10"/>
  <c r="G224" i="10"/>
  <c r="H224" i="10"/>
  <c r="I224" i="10"/>
  <c r="J224" i="10"/>
  <c r="F220" i="10"/>
  <c r="G220" i="10"/>
  <c r="H220" i="10"/>
  <c r="I220" i="10"/>
  <c r="J220" i="10"/>
  <c r="AE224" i="10"/>
  <c r="AD224" i="10"/>
  <c r="AC224" i="10"/>
  <c r="AB224" i="10"/>
  <c r="AA224" i="10"/>
  <c r="AE220" i="10"/>
  <c r="AD220" i="10"/>
  <c r="AC220" i="10"/>
  <c r="AB220" i="10"/>
  <c r="AA220" i="10"/>
  <c r="F215" i="10"/>
  <c r="G215" i="10"/>
  <c r="H215" i="10"/>
  <c r="I215" i="10"/>
  <c r="J215" i="10"/>
  <c r="F211" i="10"/>
  <c r="G211" i="10"/>
  <c r="H211" i="10"/>
  <c r="I211" i="10"/>
  <c r="J211" i="10"/>
  <c r="AE215" i="10"/>
  <c r="AD215" i="10"/>
  <c r="AC215" i="10"/>
  <c r="AB215" i="10"/>
  <c r="AA215" i="10"/>
  <c r="AE211" i="10"/>
  <c r="AD211" i="10"/>
  <c r="AC211" i="10"/>
  <c r="AB211" i="10"/>
  <c r="AA211" i="10"/>
  <c r="F202" i="10"/>
  <c r="G202" i="10"/>
  <c r="H202" i="10"/>
  <c r="I202" i="10"/>
  <c r="J202" i="10"/>
  <c r="AE202" i="10"/>
  <c r="AD202" i="10"/>
  <c r="AC202" i="10"/>
  <c r="AB202" i="10"/>
  <c r="AA202" i="10"/>
  <c r="F197" i="10"/>
  <c r="G197" i="10"/>
  <c r="H197" i="10"/>
  <c r="I197" i="10"/>
  <c r="J197" i="10"/>
  <c r="F193" i="10"/>
  <c r="G193" i="10"/>
  <c r="H193" i="10"/>
  <c r="I193" i="10"/>
  <c r="J193" i="10"/>
  <c r="AE197" i="10"/>
  <c r="AD197" i="10"/>
  <c r="AC197" i="10"/>
  <c r="AB197" i="10"/>
  <c r="AA197" i="10"/>
  <c r="AE193" i="10"/>
  <c r="AD193" i="10"/>
  <c r="AC193" i="10"/>
  <c r="AB193" i="10"/>
  <c r="AA193" i="10"/>
  <c r="F184" i="10"/>
  <c r="G184" i="10"/>
  <c r="H184" i="10"/>
  <c r="I184" i="10"/>
  <c r="J184" i="10"/>
  <c r="F188" i="10"/>
  <c r="G188" i="10"/>
  <c r="H188" i="10"/>
  <c r="I188" i="10"/>
  <c r="J188" i="10"/>
  <c r="AE188" i="10"/>
  <c r="AD188" i="10"/>
  <c r="AC188" i="10"/>
  <c r="AB188" i="10"/>
  <c r="AA188" i="10"/>
  <c r="AE184" i="10"/>
  <c r="AD184" i="10"/>
  <c r="AC184" i="10"/>
  <c r="AB184" i="10"/>
  <c r="AA184" i="10"/>
  <c r="F179" i="10"/>
  <c r="G179" i="10"/>
  <c r="H179" i="10"/>
  <c r="I179" i="10"/>
  <c r="J179" i="10"/>
  <c r="F175" i="10"/>
  <c r="G175" i="10"/>
  <c r="H175" i="10"/>
  <c r="I175" i="10"/>
  <c r="J175" i="10"/>
  <c r="AE179" i="10"/>
  <c r="AD179" i="10"/>
  <c r="AC179" i="10"/>
  <c r="AB179" i="10"/>
  <c r="AA179" i="10"/>
  <c r="AE175" i="10"/>
  <c r="AD175" i="10"/>
  <c r="AC175" i="10"/>
  <c r="AB175" i="10"/>
  <c r="AA175" i="10"/>
  <c r="F170" i="10"/>
  <c r="G170" i="10"/>
  <c r="H170" i="10"/>
  <c r="I170" i="10"/>
  <c r="J170" i="10"/>
  <c r="F166" i="10"/>
  <c r="G166" i="10"/>
  <c r="H166" i="10"/>
  <c r="I166" i="10"/>
  <c r="J166" i="10"/>
  <c r="AE170" i="10"/>
  <c r="AD170" i="10"/>
  <c r="AC170" i="10"/>
  <c r="AB170" i="10"/>
  <c r="AA170" i="10"/>
  <c r="AE166" i="10"/>
  <c r="AD166" i="10"/>
  <c r="AC166" i="10"/>
  <c r="AB166" i="10"/>
  <c r="AA166" i="10"/>
  <c r="F161" i="10"/>
  <c r="G161" i="10"/>
  <c r="H161" i="10"/>
  <c r="F157" i="10"/>
  <c r="G157" i="10"/>
  <c r="H157" i="10"/>
  <c r="AC161" i="10"/>
  <c r="AB161" i="10"/>
  <c r="AA161" i="10"/>
  <c r="AC157" i="10"/>
  <c r="AB157" i="10"/>
  <c r="AA157" i="10"/>
  <c r="J152" i="10"/>
  <c r="AE152" i="10"/>
  <c r="I152" i="10"/>
  <c r="AD152" i="10"/>
  <c r="H152" i="10"/>
  <c r="AC152" i="10"/>
  <c r="G152" i="10"/>
  <c r="AB152" i="10"/>
  <c r="F152" i="10"/>
  <c r="AA152" i="10"/>
  <c r="AE148" i="10"/>
  <c r="AD148" i="10"/>
  <c r="H148" i="10"/>
  <c r="AC148" i="10"/>
  <c r="G148" i="10"/>
  <c r="AB148" i="10"/>
  <c r="F148" i="10"/>
  <c r="AA148" i="10"/>
  <c r="D140" i="10"/>
  <c r="E140" i="10"/>
  <c r="F140" i="10"/>
  <c r="G140" i="10"/>
  <c r="H140" i="10"/>
  <c r="I140" i="10"/>
  <c r="J140" i="10"/>
  <c r="D143" i="10"/>
  <c r="E143" i="10"/>
  <c r="F143" i="10"/>
  <c r="G143" i="10"/>
  <c r="H143" i="10"/>
  <c r="I143" i="10"/>
  <c r="J143" i="10"/>
  <c r="C145" i="10"/>
  <c r="C144" i="10"/>
  <c r="C143" i="10"/>
  <c r="C142" i="10"/>
  <c r="C141" i="10"/>
  <c r="C140" i="10"/>
  <c r="X145" i="10"/>
  <c r="X144" i="10"/>
  <c r="AE143" i="10"/>
  <c r="AD143" i="10"/>
  <c r="AC143" i="10"/>
  <c r="AB143" i="10"/>
  <c r="AA143" i="10"/>
  <c r="Z143" i="10"/>
  <c r="Y143" i="10"/>
  <c r="X143" i="10"/>
  <c r="X142" i="10"/>
  <c r="X141" i="10"/>
  <c r="AE140" i="10"/>
  <c r="AD140" i="10"/>
  <c r="AC140" i="10"/>
  <c r="AB140" i="10"/>
  <c r="AA140" i="10"/>
  <c r="Z140" i="10"/>
  <c r="Y140" i="10"/>
  <c r="X140" i="10"/>
  <c r="D132" i="10"/>
  <c r="E132" i="10"/>
  <c r="F132" i="10"/>
  <c r="G132" i="10"/>
  <c r="H132" i="10"/>
  <c r="I132" i="10"/>
  <c r="J132" i="10"/>
  <c r="D135" i="10"/>
  <c r="E135" i="10"/>
  <c r="F135" i="10"/>
  <c r="G135" i="10"/>
  <c r="H135" i="10"/>
  <c r="I135" i="10"/>
  <c r="J135" i="10"/>
  <c r="C137" i="10"/>
  <c r="C136" i="10"/>
  <c r="C135" i="10"/>
  <c r="C134" i="10"/>
  <c r="C133" i="10"/>
  <c r="C132" i="10"/>
  <c r="X137" i="10"/>
  <c r="X136" i="10"/>
  <c r="AE135" i="10"/>
  <c r="AD135" i="10"/>
  <c r="AC135" i="10"/>
  <c r="AB135" i="10"/>
  <c r="AA135" i="10"/>
  <c r="Z135" i="10"/>
  <c r="Y135" i="10"/>
  <c r="X135" i="10"/>
  <c r="X134" i="10"/>
  <c r="X133" i="10"/>
  <c r="AE132" i="10"/>
  <c r="AD132" i="10"/>
  <c r="AC132" i="10"/>
  <c r="AB132" i="10"/>
  <c r="AA132" i="10"/>
  <c r="Z132" i="10"/>
  <c r="Y132" i="10"/>
  <c r="X132" i="10"/>
  <c r="D124" i="10"/>
  <c r="E124" i="10"/>
  <c r="F124" i="10"/>
  <c r="G124" i="10"/>
  <c r="H124" i="10"/>
  <c r="I124" i="10"/>
  <c r="J124" i="10"/>
  <c r="D127" i="10"/>
  <c r="E127" i="10"/>
  <c r="F127" i="10"/>
  <c r="G127" i="10"/>
  <c r="H127" i="10"/>
  <c r="I127" i="10"/>
  <c r="J127" i="10"/>
  <c r="D129" i="10"/>
  <c r="C129" i="10"/>
  <c r="C128" i="10"/>
  <c r="C127" i="10"/>
  <c r="C126" i="10"/>
  <c r="C125" i="10"/>
  <c r="C124" i="10"/>
  <c r="X129" i="10"/>
  <c r="X128" i="10"/>
  <c r="AE127" i="10"/>
  <c r="AD127" i="10"/>
  <c r="AC127" i="10"/>
  <c r="AB127" i="10"/>
  <c r="AA127" i="10"/>
  <c r="Z127" i="10"/>
  <c r="Y127" i="10"/>
  <c r="X127" i="10"/>
  <c r="X126" i="10"/>
  <c r="X125" i="10"/>
  <c r="AE124" i="10"/>
  <c r="AD124" i="10"/>
  <c r="AC124" i="10"/>
  <c r="AB124" i="10"/>
  <c r="AA124" i="10"/>
  <c r="Z124" i="10"/>
  <c r="Y124" i="10"/>
  <c r="X124" i="10"/>
  <c r="D116" i="10"/>
  <c r="E116" i="10"/>
  <c r="F116" i="10"/>
  <c r="G116" i="10"/>
  <c r="H116" i="10"/>
  <c r="I116" i="10"/>
  <c r="J116" i="10"/>
  <c r="D119" i="10"/>
  <c r="E119" i="10"/>
  <c r="F119" i="10"/>
  <c r="G119" i="10"/>
  <c r="H119" i="10"/>
  <c r="I119" i="10"/>
  <c r="J119" i="10"/>
  <c r="C121" i="10"/>
  <c r="C120" i="10"/>
  <c r="C119" i="10"/>
  <c r="C118" i="10"/>
  <c r="C117" i="10"/>
  <c r="C116" i="10"/>
  <c r="X121" i="10"/>
  <c r="X120" i="10"/>
  <c r="AE119" i="10"/>
  <c r="AD119" i="10"/>
  <c r="AC119" i="10"/>
  <c r="AB119" i="10"/>
  <c r="AA119" i="10"/>
  <c r="Z119" i="10"/>
  <c r="Y119" i="10"/>
  <c r="X119" i="10"/>
  <c r="X118" i="10"/>
  <c r="X117" i="10"/>
  <c r="AE116" i="10"/>
  <c r="AD116" i="10"/>
  <c r="AC116" i="10"/>
  <c r="AB116" i="10"/>
  <c r="AA116" i="10"/>
  <c r="Z116" i="10"/>
  <c r="Y116" i="10"/>
  <c r="X116" i="10"/>
  <c r="D108" i="10"/>
  <c r="E108" i="10"/>
  <c r="F108" i="10"/>
  <c r="G108" i="10"/>
  <c r="H108" i="10"/>
  <c r="I108" i="10"/>
  <c r="J108" i="10"/>
  <c r="D111" i="10"/>
  <c r="E111" i="10"/>
  <c r="F111" i="10"/>
  <c r="G111" i="10"/>
  <c r="H111" i="10"/>
  <c r="I111" i="10"/>
  <c r="J111" i="10"/>
  <c r="C113" i="10"/>
  <c r="C112" i="10"/>
  <c r="C111" i="10"/>
  <c r="C110" i="10"/>
  <c r="C109" i="10"/>
  <c r="C108" i="10"/>
  <c r="X113" i="10"/>
  <c r="X112" i="10"/>
  <c r="AE111" i="10"/>
  <c r="AD111" i="10"/>
  <c r="AC111" i="10"/>
  <c r="AB111" i="10"/>
  <c r="AA111" i="10"/>
  <c r="Z111" i="10"/>
  <c r="Y111" i="10"/>
  <c r="X111" i="10"/>
  <c r="X110" i="10"/>
  <c r="X109" i="10"/>
  <c r="AE108" i="10"/>
  <c r="AD108" i="10"/>
  <c r="AC108" i="10"/>
  <c r="AB108" i="10"/>
  <c r="AA108" i="10"/>
  <c r="Z108" i="10"/>
  <c r="Y108" i="10"/>
  <c r="X108" i="10"/>
  <c r="D100" i="10"/>
  <c r="E100" i="10"/>
  <c r="F100" i="10"/>
  <c r="G100" i="10"/>
  <c r="H100" i="10"/>
  <c r="I100" i="10"/>
  <c r="J100" i="10"/>
  <c r="D103" i="10"/>
  <c r="E103" i="10"/>
  <c r="F103" i="10"/>
  <c r="G103" i="10"/>
  <c r="H103" i="10"/>
  <c r="I103" i="10"/>
  <c r="J103" i="10"/>
  <c r="C105" i="10"/>
  <c r="C104" i="10"/>
  <c r="C103" i="10"/>
  <c r="C102" i="10"/>
  <c r="C101" i="10"/>
  <c r="C100" i="10"/>
  <c r="X105" i="10"/>
  <c r="X104" i="10"/>
  <c r="AE103" i="10"/>
  <c r="AD103" i="10"/>
  <c r="AC103" i="10"/>
  <c r="AB103" i="10"/>
  <c r="AA103" i="10"/>
  <c r="Z103" i="10"/>
  <c r="Y103" i="10"/>
  <c r="X103" i="10"/>
  <c r="X102" i="10"/>
  <c r="X101" i="10"/>
  <c r="AE100" i="10"/>
  <c r="AD100" i="10"/>
  <c r="AC100" i="10"/>
  <c r="AB100" i="10"/>
  <c r="AA100" i="10"/>
  <c r="Z100" i="10"/>
  <c r="Y100" i="10"/>
  <c r="X100" i="10"/>
  <c r="D79" i="10"/>
  <c r="E79" i="10"/>
  <c r="F79" i="10"/>
  <c r="G79" i="10"/>
  <c r="H79" i="10"/>
  <c r="I79" i="10"/>
  <c r="J79" i="10"/>
  <c r="D80" i="10"/>
  <c r="E80" i="10"/>
  <c r="F80" i="10"/>
  <c r="G80" i="10"/>
  <c r="H80" i="10"/>
  <c r="I80" i="10"/>
  <c r="J80" i="10"/>
  <c r="AE80" i="10"/>
  <c r="AD80" i="10"/>
  <c r="AC80" i="10"/>
  <c r="AB80" i="10"/>
  <c r="AA80" i="10"/>
  <c r="Z80" i="10"/>
  <c r="Y80" i="10"/>
  <c r="AE79" i="10"/>
  <c r="AD79" i="10"/>
  <c r="AC79" i="10"/>
  <c r="AB79" i="10"/>
  <c r="AA79" i="10"/>
  <c r="Z79" i="10"/>
  <c r="Y79" i="10"/>
  <c r="X79" i="10"/>
  <c r="D74" i="10"/>
  <c r="E74" i="10"/>
  <c r="F74" i="10"/>
  <c r="G74" i="10"/>
  <c r="H74" i="10"/>
  <c r="I74" i="10"/>
  <c r="J74" i="10"/>
  <c r="D75" i="10"/>
  <c r="E75" i="10"/>
  <c r="F75" i="10"/>
  <c r="G75" i="10"/>
  <c r="H75" i="10"/>
  <c r="I75" i="10"/>
  <c r="J75" i="10"/>
  <c r="AE75" i="10"/>
  <c r="AD75" i="10"/>
  <c r="AC75" i="10"/>
  <c r="AB75" i="10"/>
  <c r="AA75" i="10"/>
  <c r="Z75" i="10"/>
  <c r="Y75" i="10"/>
  <c r="AE74" i="10"/>
  <c r="AD74" i="10"/>
  <c r="AC74" i="10"/>
  <c r="AB74" i="10"/>
  <c r="AA74" i="10"/>
  <c r="Z74" i="10"/>
  <c r="Y74" i="10"/>
  <c r="X74" i="10"/>
  <c r="D69" i="10"/>
  <c r="E69" i="10"/>
  <c r="F69" i="10"/>
  <c r="G69" i="10"/>
  <c r="H69" i="10"/>
  <c r="I69" i="10"/>
  <c r="J69" i="10"/>
  <c r="D70" i="10"/>
  <c r="E70" i="10"/>
  <c r="F70" i="10"/>
  <c r="G70" i="10"/>
  <c r="H70" i="10"/>
  <c r="I70" i="10"/>
  <c r="J70" i="10"/>
  <c r="AE70" i="10"/>
  <c r="AD70" i="10"/>
  <c r="AC70" i="10"/>
  <c r="AB70" i="10"/>
  <c r="AA70" i="10"/>
  <c r="Z70" i="10"/>
  <c r="Y70" i="10"/>
  <c r="AE69" i="10"/>
  <c r="AD69" i="10"/>
  <c r="AC69" i="10"/>
  <c r="AB69" i="10"/>
  <c r="AA69" i="10"/>
  <c r="Z69" i="10"/>
  <c r="Y69" i="10"/>
  <c r="X69" i="10"/>
  <c r="D64" i="10"/>
  <c r="E64" i="10"/>
  <c r="F64" i="10"/>
  <c r="G64" i="10"/>
  <c r="H64" i="10"/>
  <c r="I64" i="10"/>
  <c r="J64" i="10"/>
  <c r="D65" i="10"/>
  <c r="E65" i="10"/>
  <c r="F65" i="10"/>
  <c r="G65" i="10"/>
  <c r="H65" i="10"/>
  <c r="I65" i="10"/>
  <c r="J65" i="10"/>
  <c r="AE65" i="10"/>
  <c r="AD65" i="10"/>
  <c r="AC65" i="10"/>
  <c r="AB65" i="10"/>
  <c r="AA65" i="10"/>
  <c r="Z65" i="10"/>
  <c r="Y65" i="10"/>
  <c r="AE64" i="10"/>
  <c r="AD64" i="10"/>
  <c r="AC64" i="10"/>
  <c r="AB64" i="10"/>
  <c r="AA64" i="10"/>
  <c r="Z64" i="10"/>
  <c r="Y64" i="10"/>
  <c r="X64" i="10"/>
  <c r="D59" i="10"/>
  <c r="E59" i="10"/>
  <c r="F59" i="10"/>
  <c r="G59" i="10"/>
  <c r="H59" i="10"/>
  <c r="I59" i="10"/>
  <c r="J59" i="10"/>
  <c r="D60" i="10"/>
  <c r="E60" i="10"/>
  <c r="F60" i="10"/>
  <c r="G60" i="10"/>
  <c r="H60" i="10"/>
  <c r="I60" i="10"/>
  <c r="J60" i="10"/>
  <c r="AE60" i="10"/>
  <c r="AD60" i="10"/>
  <c r="AC60" i="10"/>
  <c r="AB60" i="10"/>
  <c r="AA60" i="10"/>
  <c r="Z60" i="10"/>
  <c r="Y60" i="10"/>
  <c r="AE59" i="10"/>
  <c r="AD59" i="10"/>
  <c r="AC59" i="10"/>
  <c r="AB59" i="10"/>
  <c r="AA59" i="10"/>
  <c r="Z59" i="10"/>
  <c r="Y59" i="10"/>
  <c r="X59" i="10"/>
  <c r="D54" i="10"/>
  <c r="E54" i="10"/>
  <c r="F54" i="10"/>
  <c r="G54" i="10"/>
  <c r="H54" i="10"/>
  <c r="I54" i="10"/>
  <c r="J54" i="10"/>
  <c r="D55" i="10"/>
  <c r="E55" i="10"/>
  <c r="F55" i="10"/>
  <c r="G55" i="10"/>
  <c r="H55" i="10"/>
  <c r="I55" i="10"/>
  <c r="J55" i="10"/>
  <c r="AE55" i="10"/>
  <c r="AD55" i="10"/>
  <c r="AC55" i="10"/>
  <c r="AB55" i="10"/>
  <c r="AA55" i="10"/>
  <c r="Z55" i="10"/>
  <c r="Y55" i="10"/>
  <c r="AE54" i="10"/>
  <c r="AD54" i="10"/>
  <c r="AC54" i="10"/>
  <c r="AB54" i="10"/>
  <c r="AA54" i="10"/>
  <c r="Z54" i="10"/>
  <c r="Y54" i="10"/>
  <c r="X54" i="10"/>
  <c r="D49" i="10"/>
  <c r="E49" i="10"/>
  <c r="F49" i="10"/>
  <c r="G49" i="10"/>
  <c r="H49" i="10"/>
  <c r="I49" i="10"/>
  <c r="J49" i="10"/>
  <c r="D50" i="10"/>
  <c r="E50" i="10"/>
  <c r="F50" i="10"/>
  <c r="G50" i="10"/>
  <c r="H50" i="10"/>
  <c r="I50" i="10"/>
  <c r="J50" i="10"/>
  <c r="AE50" i="10"/>
  <c r="AD50" i="10"/>
  <c r="AC50" i="10"/>
  <c r="AB50" i="10"/>
  <c r="AA50" i="10"/>
  <c r="Z50" i="10"/>
  <c r="Y50" i="10"/>
  <c r="AE49" i="10"/>
  <c r="AD49" i="10"/>
  <c r="AC49" i="10"/>
  <c r="AB49" i="10"/>
  <c r="AA49" i="10"/>
  <c r="Z49" i="10"/>
  <c r="Y49" i="10"/>
  <c r="X49" i="10"/>
  <c r="D44" i="10"/>
  <c r="E44" i="10"/>
  <c r="F44" i="10"/>
  <c r="G44" i="10"/>
  <c r="H44" i="10"/>
  <c r="I44" i="10"/>
  <c r="J44" i="10"/>
  <c r="D45" i="10"/>
  <c r="E45" i="10"/>
  <c r="F45" i="10"/>
  <c r="G45" i="10"/>
  <c r="H45" i="10"/>
  <c r="I45" i="10"/>
  <c r="J45" i="10"/>
  <c r="C45" i="10"/>
  <c r="AE45" i="10"/>
  <c r="AD45" i="10"/>
  <c r="AC45" i="10"/>
  <c r="AB45" i="10"/>
  <c r="AA45" i="10"/>
  <c r="Z45" i="10"/>
  <c r="Y45" i="10"/>
  <c r="X45" i="10"/>
  <c r="AE44" i="10"/>
  <c r="AD44" i="10"/>
  <c r="AC44" i="10"/>
  <c r="AB44" i="10"/>
  <c r="AA44" i="10"/>
  <c r="Z44" i="10"/>
  <c r="Y44" i="10"/>
  <c r="X44" i="10"/>
  <c r="D39" i="10"/>
  <c r="E39" i="10"/>
  <c r="F39" i="10"/>
  <c r="G39" i="10"/>
  <c r="H39" i="10"/>
  <c r="I39" i="10"/>
  <c r="J39" i="10"/>
  <c r="D40" i="10"/>
  <c r="E40" i="10"/>
  <c r="F40" i="10"/>
  <c r="G40" i="10"/>
  <c r="H40" i="10"/>
  <c r="I40" i="10"/>
  <c r="J40" i="10"/>
  <c r="C40" i="10"/>
  <c r="AE40" i="10"/>
  <c r="AD40" i="10"/>
  <c r="AC40" i="10"/>
  <c r="AB40" i="10"/>
  <c r="AA40" i="10"/>
  <c r="Z40" i="10"/>
  <c r="Y40" i="10"/>
  <c r="X40" i="10"/>
  <c r="AE39" i="10"/>
  <c r="AD39" i="10"/>
  <c r="AC39" i="10"/>
  <c r="AB39" i="10"/>
  <c r="AA39" i="10"/>
  <c r="Z39" i="10"/>
  <c r="Y39" i="10"/>
  <c r="X39" i="10"/>
  <c r="D34" i="10"/>
  <c r="E34" i="10"/>
  <c r="F34" i="10"/>
  <c r="G34" i="10"/>
  <c r="H34" i="10"/>
  <c r="I34" i="10"/>
  <c r="J34" i="10"/>
  <c r="D35" i="10"/>
  <c r="E35" i="10"/>
  <c r="F35" i="10"/>
  <c r="G35" i="10"/>
  <c r="H35" i="10"/>
  <c r="I35" i="10"/>
  <c r="J35" i="10"/>
  <c r="C35" i="10"/>
  <c r="AE35" i="10"/>
  <c r="AD35" i="10"/>
  <c r="AC35" i="10"/>
  <c r="AB35" i="10"/>
  <c r="AA35" i="10"/>
  <c r="Z35" i="10"/>
  <c r="Y35" i="10"/>
  <c r="X35" i="10"/>
  <c r="AE34" i="10"/>
  <c r="AD34" i="10"/>
  <c r="AC34" i="10"/>
  <c r="AB34" i="10"/>
  <c r="AA34" i="10"/>
  <c r="Z34" i="10"/>
  <c r="Y34" i="10"/>
  <c r="X34" i="10"/>
  <c r="D29" i="10"/>
  <c r="E29" i="10"/>
  <c r="F29" i="10"/>
  <c r="G29" i="10"/>
  <c r="H29" i="10"/>
  <c r="I29" i="10"/>
  <c r="J29" i="10"/>
  <c r="D30" i="10"/>
  <c r="E30" i="10"/>
  <c r="F30" i="10"/>
  <c r="G30" i="10"/>
  <c r="H30" i="10"/>
  <c r="I30" i="10"/>
  <c r="J30" i="10"/>
  <c r="C30" i="10"/>
  <c r="AE30" i="10"/>
  <c r="AD30" i="10"/>
  <c r="AC30" i="10"/>
  <c r="AB30" i="10"/>
  <c r="AA30" i="10"/>
  <c r="Z30" i="10"/>
  <c r="Y30" i="10"/>
  <c r="X30" i="10"/>
  <c r="AE29" i="10"/>
  <c r="AD29" i="10"/>
  <c r="AC29" i="10"/>
  <c r="AB29" i="10"/>
  <c r="AA29" i="10"/>
  <c r="Z29" i="10"/>
  <c r="Y29" i="10"/>
  <c r="X29" i="10"/>
  <c r="D24" i="10"/>
  <c r="E24" i="10"/>
  <c r="F24" i="10"/>
  <c r="G24" i="10"/>
  <c r="H24" i="10"/>
  <c r="I24" i="10"/>
  <c r="J24" i="10"/>
  <c r="D25" i="10"/>
  <c r="E25" i="10"/>
  <c r="F25" i="10"/>
  <c r="G25" i="10"/>
  <c r="H25" i="10"/>
  <c r="I25" i="10"/>
  <c r="J25" i="10"/>
  <c r="C25" i="10"/>
  <c r="AE25" i="10"/>
  <c r="AD25" i="10"/>
  <c r="AC25" i="10"/>
  <c r="AB25" i="10"/>
  <c r="AA25" i="10"/>
  <c r="Z25" i="10"/>
  <c r="Y25" i="10"/>
  <c r="X25" i="10"/>
  <c r="AE24" i="10"/>
  <c r="AD24" i="10"/>
  <c r="AC24" i="10"/>
  <c r="AB24" i="10"/>
  <c r="AA24" i="10"/>
  <c r="Z24" i="10"/>
  <c r="Y24" i="10"/>
  <c r="X24" i="10"/>
  <c r="D19" i="10"/>
  <c r="E19" i="10"/>
  <c r="F19" i="10"/>
  <c r="G19" i="10"/>
  <c r="H19" i="10"/>
  <c r="I19" i="10"/>
  <c r="J19" i="10"/>
  <c r="D20" i="10"/>
  <c r="E20" i="10"/>
  <c r="F20" i="10"/>
  <c r="G20" i="10"/>
  <c r="H20" i="10"/>
  <c r="I20" i="10"/>
  <c r="J20" i="10"/>
  <c r="AE20" i="10"/>
  <c r="AD20" i="10"/>
  <c r="AC20" i="10"/>
  <c r="AB20" i="10"/>
  <c r="AA20" i="10"/>
  <c r="Z20" i="10"/>
  <c r="Y20" i="10"/>
  <c r="C20" i="10"/>
  <c r="X20" i="10"/>
  <c r="AE19" i="10"/>
  <c r="AD19" i="10"/>
  <c r="AC19" i="10"/>
  <c r="AB19" i="10"/>
  <c r="AA19" i="10"/>
  <c r="Z19" i="10"/>
  <c r="Y19" i="10"/>
  <c r="X19" i="10"/>
  <c r="D14" i="10"/>
  <c r="E14" i="10"/>
  <c r="F14" i="10"/>
  <c r="G14" i="10"/>
  <c r="H14" i="10"/>
  <c r="I14" i="10"/>
  <c r="J14" i="10"/>
  <c r="D15" i="10"/>
  <c r="E15" i="10"/>
  <c r="F15" i="10"/>
  <c r="G15" i="10"/>
  <c r="H15" i="10"/>
  <c r="I15" i="10"/>
  <c r="J15" i="10"/>
  <c r="C15" i="10"/>
  <c r="AE15" i="10"/>
  <c r="AD15" i="10"/>
  <c r="AC15" i="10"/>
  <c r="AB15" i="10"/>
  <c r="AA15" i="10"/>
  <c r="Z15" i="10"/>
  <c r="Y15" i="10"/>
  <c r="X15" i="10"/>
  <c r="AE14" i="10"/>
  <c r="AD14" i="10"/>
  <c r="AC14" i="10"/>
  <c r="AB14" i="10"/>
  <c r="AA14" i="10"/>
  <c r="Z14" i="10"/>
  <c r="Y14" i="10"/>
  <c r="X14" i="10"/>
  <c r="J10" i="10"/>
  <c r="AE10" i="10"/>
  <c r="I10" i="10"/>
  <c r="AD10" i="10"/>
  <c r="H10" i="10"/>
  <c r="AC10" i="10"/>
  <c r="G10" i="10"/>
  <c r="AB10" i="10"/>
  <c r="F10" i="10"/>
  <c r="AA10" i="10"/>
  <c r="E10" i="10"/>
  <c r="Z10" i="10"/>
  <c r="D10" i="10"/>
  <c r="Y10" i="10"/>
  <c r="C10" i="10"/>
  <c r="X10" i="10"/>
  <c r="J9" i="10"/>
  <c r="AE9" i="10"/>
  <c r="I9" i="10"/>
  <c r="AD9" i="10"/>
  <c r="H9" i="10"/>
  <c r="AC9" i="10"/>
  <c r="G9" i="10"/>
  <c r="AB9" i="10"/>
  <c r="F9" i="10"/>
  <c r="AA9" i="10"/>
  <c r="E9" i="10"/>
  <c r="Z9" i="10"/>
  <c r="D9" i="10"/>
  <c r="Y9" i="10"/>
  <c r="X9" i="10"/>
  <c r="Y4" i="10"/>
  <c r="Z4" i="10"/>
  <c r="AA4" i="10"/>
  <c r="AB4" i="10"/>
  <c r="AC4" i="10"/>
  <c r="AD4" i="10"/>
  <c r="AE4" i="10"/>
  <c r="X4" i="10"/>
  <c r="K242" i="9"/>
  <c r="J242" i="9"/>
  <c r="I242" i="9"/>
  <c r="K239" i="9"/>
  <c r="J239" i="9"/>
  <c r="I239" i="9"/>
  <c r="K236" i="9"/>
  <c r="J236" i="9"/>
  <c r="I236" i="9"/>
  <c r="K233" i="9"/>
  <c r="J233" i="9"/>
  <c r="I233" i="9"/>
  <c r="K230" i="9"/>
  <c r="J230" i="9"/>
  <c r="I230" i="9"/>
  <c r="K227" i="9"/>
  <c r="J227" i="9"/>
  <c r="I227" i="9"/>
  <c r="K224" i="9"/>
  <c r="J224" i="9"/>
  <c r="I224" i="9"/>
  <c r="K221" i="9"/>
  <c r="J221" i="9"/>
  <c r="I221" i="9"/>
  <c r="K218" i="9"/>
  <c r="J218" i="9"/>
  <c r="I218" i="9"/>
  <c r="K215" i="9"/>
  <c r="J215" i="9"/>
  <c r="I215" i="9"/>
  <c r="K212" i="9"/>
  <c r="J212" i="9"/>
  <c r="I212" i="9"/>
  <c r="K209" i="9"/>
  <c r="J209" i="9"/>
  <c r="I209" i="9"/>
  <c r="K206" i="9"/>
  <c r="J206" i="9"/>
  <c r="I206" i="9"/>
  <c r="K203" i="9"/>
  <c r="J203" i="9"/>
  <c r="I203" i="9"/>
  <c r="K200" i="9"/>
  <c r="J200" i="9"/>
  <c r="I200" i="9"/>
  <c r="K197" i="9"/>
  <c r="J197" i="9"/>
  <c r="I197" i="9"/>
  <c r="K194" i="9"/>
  <c r="J194" i="9"/>
  <c r="I194" i="9"/>
  <c r="K191" i="9"/>
  <c r="J191" i="9"/>
  <c r="I191" i="9"/>
  <c r="K188" i="9"/>
  <c r="J188" i="9"/>
  <c r="I188" i="9"/>
  <c r="K185" i="9"/>
  <c r="J185" i="9"/>
  <c r="I185" i="9"/>
  <c r="K182" i="9"/>
  <c r="J182" i="9"/>
  <c r="I182" i="9"/>
  <c r="K179" i="9"/>
  <c r="J179" i="9"/>
  <c r="I179" i="9"/>
  <c r="K176" i="9"/>
  <c r="J176" i="9"/>
  <c r="I176" i="9"/>
  <c r="K173" i="9"/>
  <c r="J173" i="9"/>
  <c r="I173" i="9"/>
  <c r="K170" i="9"/>
  <c r="J170" i="9"/>
  <c r="I170" i="9"/>
  <c r="K167" i="9"/>
  <c r="J167" i="9"/>
  <c r="I167" i="9"/>
  <c r="K164" i="9"/>
  <c r="J164" i="9"/>
  <c r="I164" i="9"/>
  <c r="K161" i="9"/>
  <c r="J161" i="9"/>
  <c r="I161" i="9"/>
  <c r="K158" i="9"/>
  <c r="J158" i="9"/>
  <c r="I158" i="9"/>
  <c r="K155" i="9"/>
  <c r="J155" i="9"/>
  <c r="I155" i="9"/>
  <c r="K152" i="9"/>
  <c r="J152" i="9"/>
  <c r="I152" i="9"/>
  <c r="K149" i="9"/>
  <c r="J149" i="9"/>
  <c r="I149" i="9"/>
  <c r="K146" i="9"/>
  <c r="J146" i="9"/>
  <c r="I146" i="9"/>
  <c r="K143" i="9"/>
  <c r="J143" i="9"/>
  <c r="I143" i="9"/>
  <c r="K140" i="9"/>
  <c r="J140" i="9"/>
  <c r="I140" i="9"/>
  <c r="K137" i="9"/>
  <c r="J137" i="9"/>
  <c r="I137" i="9"/>
  <c r="K134" i="9"/>
  <c r="J134" i="9"/>
  <c r="I134" i="9"/>
  <c r="K131" i="9"/>
  <c r="J131" i="9"/>
  <c r="I131" i="9"/>
  <c r="K128" i="9"/>
  <c r="J128" i="9"/>
  <c r="I128" i="9"/>
  <c r="K125" i="9"/>
  <c r="J125" i="9"/>
  <c r="I125" i="9"/>
  <c r="K122" i="9"/>
  <c r="J122" i="9"/>
  <c r="I122" i="9"/>
  <c r="K119" i="9"/>
  <c r="J119" i="9"/>
  <c r="I119" i="9"/>
  <c r="K116" i="9"/>
  <c r="J116" i="9"/>
  <c r="I116" i="9"/>
  <c r="K113" i="9"/>
  <c r="J113" i="9"/>
  <c r="I113" i="9"/>
  <c r="K110" i="9"/>
  <c r="J110" i="9"/>
  <c r="I110" i="9"/>
  <c r="K107" i="9"/>
  <c r="J107" i="9"/>
  <c r="I107" i="9"/>
  <c r="K104" i="9"/>
  <c r="J104" i="9"/>
  <c r="I104" i="9"/>
  <c r="K101" i="9"/>
  <c r="J101" i="9"/>
  <c r="I101" i="9"/>
  <c r="K98" i="9"/>
  <c r="J98" i="9"/>
  <c r="I98" i="9"/>
  <c r="K95" i="9"/>
  <c r="J95" i="9"/>
  <c r="I95" i="9"/>
  <c r="K92" i="9"/>
  <c r="J92" i="9"/>
  <c r="I92" i="9"/>
  <c r="K89" i="9"/>
  <c r="J89" i="9"/>
  <c r="I89" i="9"/>
  <c r="K86" i="9"/>
  <c r="J86" i="9"/>
  <c r="I86" i="9"/>
  <c r="K83" i="9"/>
  <c r="J83" i="9"/>
  <c r="I83" i="9"/>
  <c r="K80" i="9"/>
  <c r="J80" i="9"/>
  <c r="I80" i="9"/>
  <c r="K77" i="9"/>
  <c r="J77" i="9"/>
  <c r="I77" i="9"/>
  <c r="N74" i="9"/>
  <c r="M74" i="9"/>
  <c r="L74" i="9"/>
  <c r="K74" i="9"/>
  <c r="J74" i="9"/>
  <c r="I74" i="9"/>
  <c r="N71" i="9"/>
  <c r="M71" i="9"/>
  <c r="L71" i="9"/>
  <c r="K71" i="9"/>
  <c r="J71" i="9"/>
  <c r="I71" i="9"/>
  <c r="N68" i="9"/>
  <c r="M68" i="9"/>
  <c r="L68" i="9"/>
  <c r="K68" i="9"/>
  <c r="J68" i="9"/>
  <c r="I68" i="9"/>
  <c r="N65" i="9"/>
  <c r="M65" i="9"/>
  <c r="L65" i="9"/>
  <c r="K65" i="9"/>
  <c r="J65" i="9"/>
  <c r="I65" i="9"/>
  <c r="N62" i="9"/>
  <c r="M62" i="9"/>
  <c r="L62" i="9"/>
  <c r="K62" i="9"/>
  <c r="J62" i="9"/>
  <c r="I62" i="9"/>
  <c r="N59" i="9"/>
  <c r="M59" i="9"/>
  <c r="L59" i="9"/>
  <c r="K59" i="9"/>
  <c r="J59" i="9"/>
  <c r="I59" i="9"/>
  <c r="N56" i="9"/>
  <c r="M56" i="9"/>
  <c r="L56" i="9"/>
  <c r="K56" i="9"/>
  <c r="J56" i="9"/>
  <c r="I56" i="9"/>
  <c r="N53" i="9"/>
  <c r="M53" i="9"/>
  <c r="L53" i="9"/>
  <c r="K53" i="9"/>
  <c r="J53" i="9"/>
  <c r="I53" i="9"/>
  <c r="J50" i="9"/>
  <c r="I50" i="9"/>
  <c r="J47" i="9"/>
  <c r="I47" i="9"/>
  <c r="J44" i="9"/>
  <c r="I44" i="9"/>
  <c r="J41" i="9"/>
  <c r="I41" i="9"/>
  <c r="J38" i="9"/>
  <c r="I38" i="9"/>
  <c r="J35" i="9"/>
  <c r="I35" i="9"/>
  <c r="J32" i="9"/>
  <c r="I32" i="9"/>
  <c r="J29" i="9"/>
  <c r="I29" i="9"/>
  <c r="J26" i="9"/>
  <c r="I26" i="9"/>
  <c r="J23" i="9"/>
  <c r="I23" i="9"/>
  <c r="J20" i="9"/>
  <c r="I20" i="9"/>
  <c r="J17" i="9"/>
  <c r="I17" i="9"/>
  <c r="J14" i="9"/>
  <c r="I14" i="9"/>
  <c r="J11" i="9"/>
  <c r="I11" i="9"/>
  <c r="J8" i="9"/>
  <c r="I8" i="9"/>
  <c r="J5" i="9"/>
  <c r="I5" i="9"/>
  <c r="K242" i="8"/>
  <c r="J242" i="8"/>
  <c r="I242" i="8"/>
  <c r="K239" i="8"/>
  <c r="J239" i="8"/>
  <c r="I239" i="8"/>
  <c r="K236" i="8"/>
  <c r="J236" i="8"/>
  <c r="I236" i="8"/>
  <c r="K233" i="8"/>
  <c r="J233" i="8"/>
  <c r="I233" i="8"/>
  <c r="K230" i="8"/>
  <c r="J230" i="8"/>
  <c r="I230" i="8"/>
  <c r="K227" i="8"/>
  <c r="J227" i="8"/>
  <c r="I227" i="8"/>
  <c r="K224" i="8"/>
  <c r="J224" i="8"/>
  <c r="I224" i="8"/>
  <c r="K221" i="8"/>
  <c r="J221" i="8"/>
  <c r="I221" i="8"/>
  <c r="K218" i="8"/>
  <c r="J218" i="8"/>
  <c r="I218" i="8"/>
  <c r="K215" i="8"/>
  <c r="J215" i="8"/>
  <c r="I215" i="8"/>
  <c r="K212" i="8"/>
  <c r="J212" i="8"/>
  <c r="I212" i="8"/>
  <c r="K209" i="8"/>
  <c r="J209" i="8"/>
  <c r="I209" i="8"/>
  <c r="K206" i="8"/>
  <c r="J206" i="8"/>
  <c r="I206" i="8"/>
  <c r="K203" i="8"/>
  <c r="J203" i="8"/>
  <c r="I203" i="8"/>
  <c r="K200" i="8"/>
  <c r="J200" i="8"/>
  <c r="I200" i="8"/>
  <c r="K197" i="8"/>
  <c r="J197" i="8"/>
  <c r="I197" i="8"/>
  <c r="K194" i="8"/>
  <c r="J194" i="8"/>
  <c r="I194" i="8"/>
  <c r="K191" i="8"/>
  <c r="J191" i="8"/>
  <c r="I191" i="8"/>
  <c r="K188" i="8"/>
  <c r="J188" i="8"/>
  <c r="I188" i="8"/>
  <c r="K185" i="8"/>
  <c r="J185" i="8"/>
  <c r="I185" i="8"/>
  <c r="K182" i="8"/>
  <c r="J182" i="8"/>
  <c r="I182" i="8"/>
  <c r="K179" i="8"/>
  <c r="J179" i="8"/>
  <c r="I179" i="8"/>
  <c r="K176" i="8"/>
  <c r="J176" i="8"/>
  <c r="I176" i="8"/>
  <c r="K173" i="8"/>
  <c r="J173" i="8"/>
  <c r="I173" i="8"/>
  <c r="K170" i="8"/>
  <c r="J170" i="8"/>
  <c r="I170" i="8"/>
  <c r="K167" i="8"/>
  <c r="J167" i="8"/>
  <c r="I167" i="8"/>
  <c r="K164" i="8"/>
  <c r="J164" i="8"/>
  <c r="I164" i="8"/>
  <c r="K161" i="8"/>
  <c r="J161" i="8"/>
  <c r="I161" i="8"/>
  <c r="K158" i="8"/>
  <c r="J158" i="8"/>
  <c r="I158" i="8"/>
  <c r="K155" i="8"/>
  <c r="J155" i="8"/>
  <c r="I155" i="8"/>
  <c r="K152" i="8"/>
  <c r="J152" i="8"/>
  <c r="I152" i="8"/>
  <c r="K149" i="8"/>
  <c r="J149" i="8"/>
  <c r="I149" i="8"/>
  <c r="K146" i="8"/>
  <c r="J146" i="8"/>
  <c r="I146" i="8"/>
  <c r="K143" i="8"/>
  <c r="J143" i="8"/>
  <c r="I143" i="8"/>
  <c r="K140" i="8"/>
  <c r="J140" i="8"/>
  <c r="I140" i="8"/>
  <c r="K137" i="8"/>
  <c r="J137" i="8"/>
  <c r="I137" i="8"/>
  <c r="K134" i="8"/>
  <c r="J134" i="8"/>
  <c r="I134" i="8"/>
  <c r="K131" i="8"/>
  <c r="J131" i="8"/>
  <c r="I131" i="8"/>
  <c r="K128" i="8"/>
  <c r="J128" i="8"/>
  <c r="I128" i="8"/>
  <c r="K125" i="8"/>
  <c r="J125" i="8"/>
  <c r="I125" i="8"/>
  <c r="K122" i="8"/>
  <c r="J122" i="8"/>
  <c r="I122" i="8"/>
  <c r="K119" i="8"/>
  <c r="J119" i="8"/>
  <c r="I119" i="8"/>
  <c r="K116" i="8"/>
  <c r="J116" i="8"/>
  <c r="I116" i="8"/>
  <c r="K113" i="8"/>
  <c r="J113" i="8"/>
  <c r="I113" i="8"/>
  <c r="K110" i="8"/>
  <c r="J110" i="8"/>
  <c r="I110" i="8"/>
  <c r="K107" i="8"/>
  <c r="J107" i="8"/>
  <c r="I107" i="8"/>
  <c r="K104" i="8"/>
  <c r="J104" i="8"/>
  <c r="I104" i="8"/>
  <c r="K101" i="8"/>
  <c r="J101" i="8"/>
  <c r="I101" i="8"/>
  <c r="K98" i="8"/>
  <c r="J98" i="8"/>
  <c r="I98" i="8"/>
  <c r="K95" i="8"/>
  <c r="J95" i="8"/>
  <c r="I95" i="8"/>
  <c r="K92" i="8"/>
  <c r="J92" i="8"/>
  <c r="I92" i="8"/>
  <c r="K89" i="8"/>
  <c r="J89" i="8"/>
  <c r="I89" i="8"/>
  <c r="K86" i="8"/>
  <c r="J86" i="8"/>
  <c r="I86" i="8"/>
  <c r="K83" i="8"/>
  <c r="J83" i="8"/>
  <c r="I83" i="8"/>
  <c r="K80" i="8"/>
  <c r="J80" i="8"/>
  <c r="I80" i="8"/>
  <c r="K77" i="8"/>
  <c r="J77" i="8"/>
  <c r="I77" i="8"/>
  <c r="N74" i="8"/>
  <c r="M74" i="8"/>
  <c r="L74" i="8"/>
  <c r="K74" i="8"/>
  <c r="J74" i="8"/>
  <c r="I74" i="8"/>
  <c r="N71" i="8"/>
  <c r="M71" i="8"/>
  <c r="L71" i="8"/>
  <c r="K71" i="8"/>
  <c r="J71" i="8"/>
  <c r="I71" i="8"/>
  <c r="N68" i="8"/>
  <c r="M68" i="8"/>
  <c r="L68" i="8"/>
  <c r="K68" i="8"/>
  <c r="J68" i="8"/>
  <c r="I68" i="8"/>
  <c r="N65" i="8"/>
  <c r="M65" i="8"/>
  <c r="L65" i="8"/>
  <c r="K65" i="8"/>
  <c r="J65" i="8"/>
  <c r="I65" i="8"/>
  <c r="N62" i="8"/>
  <c r="M62" i="8"/>
  <c r="L62" i="8"/>
  <c r="K62" i="8"/>
  <c r="J62" i="8"/>
  <c r="I62" i="8"/>
  <c r="N59" i="8"/>
  <c r="M59" i="8"/>
  <c r="L59" i="8"/>
  <c r="K59" i="8"/>
  <c r="J59" i="8"/>
  <c r="I59" i="8"/>
  <c r="N56" i="8"/>
  <c r="M56" i="8"/>
  <c r="L56" i="8"/>
  <c r="K56" i="8"/>
  <c r="J56" i="8"/>
  <c r="I56" i="8"/>
  <c r="N53" i="8"/>
  <c r="M53" i="8"/>
  <c r="L53" i="8"/>
  <c r="K53" i="8"/>
  <c r="J53" i="8"/>
  <c r="I53" i="8"/>
  <c r="J50" i="8"/>
  <c r="I50" i="8"/>
  <c r="J47" i="8"/>
  <c r="I47" i="8"/>
  <c r="J44" i="8"/>
  <c r="I44" i="8"/>
  <c r="J41" i="8"/>
  <c r="I41" i="8"/>
  <c r="J38" i="8"/>
  <c r="I38" i="8"/>
  <c r="J35" i="8"/>
  <c r="I35" i="8"/>
  <c r="J32" i="8"/>
  <c r="I32" i="8"/>
  <c r="J29" i="8"/>
  <c r="I29" i="8"/>
  <c r="J26" i="8"/>
  <c r="I26" i="8"/>
  <c r="J23" i="8"/>
  <c r="I23" i="8"/>
  <c r="J20" i="8"/>
  <c r="I20" i="8"/>
  <c r="J17" i="8"/>
  <c r="I17" i="8"/>
  <c r="J14" i="8"/>
  <c r="I14" i="8"/>
  <c r="J11" i="8"/>
  <c r="I11" i="8"/>
  <c r="J8" i="8"/>
  <c r="I8" i="8"/>
  <c r="J5" i="8"/>
  <c r="I5" i="8"/>
  <c r="G242" i="7"/>
  <c r="J242" i="7"/>
  <c r="I242" i="7"/>
  <c r="H242" i="7"/>
  <c r="G241" i="7"/>
  <c r="G240" i="7"/>
  <c r="G239" i="7"/>
  <c r="J239" i="7"/>
  <c r="I239" i="7"/>
  <c r="H239" i="7"/>
  <c r="G238" i="7"/>
  <c r="G237" i="7"/>
  <c r="G236" i="7"/>
  <c r="J236" i="7"/>
  <c r="I236" i="7"/>
  <c r="H236" i="7"/>
  <c r="G235" i="7"/>
  <c r="G234" i="7"/>
  <c r="G233" i="7"/>
  <c r="J233" i="7"/>
  <c r="I233" i="7"/>
  <c r="H233" i="7"/>
  <c r="G232" i="7"/>
  <c r="G231" i="7"/>
  <c r="G230" i="7"/>
  <c r="J230" i="7"/>
  <c r="I230" i="7"/>
  <c r="H230" i="7"/>
  <c r="G229" i="7"/>
  <c r="G228" i="7"/>
  <c r="G227" i="7"/>
  <c r="J227" i="7"/>
  <c r="I227" i="7"/>
  <c r="H227" i="7"/>
  <c r="G226" i="7"/>
  <c r="G225" i="7"/>
  <c r="G224" i="7"/>
  <c r="J224" i="7"/>
  <c r="I224" i="7"/>
  <c r="H224" i="7"/>
  <c r="G223" i="7"/>
  <c r="G222" i="7"/>
  <c r="G221" i="7"/>
  <c r="J221" i="7"/>
  <c r="I221" i="7"/>
  <c r="H221" i="7"/>
  <c r="G220" i="7"/>
  <c r="G219" i="7"/>
  <c r="G218" i="7"/>
  <c r="J218" i="7"/>
  <c r="I218" i="7"/>
  <c r="H218" i="7"/>
  <c r="G217" i="7"/>
  <c r="G216" i="7"/>
  <c r="G215" i="7"/>
  <c r="J215" i="7"/>
  <c r="I215" i="7"/>
  <c r="H215" i="7"/>
  <c r="G214" i="7"/>
  <c r="G213" i="7"/>
  <c r="G212" i="7"/>
  <c r="J212" i="7"/>
  <c r="I212" i="7"/>
  <c r="H212" i="7"/>
  <c r="G211" i="7"/>
  <c r="G210" i="7"/>
  <c r="G209" i="7"/>
  <c r="J209" i="7"/>
  <c r="I209" i="7"/>
  <c r="H209" i="7"/>
  <c r="G208" i="7"/>
  <c r="G207" i="7"/>
  <c r="G206" i="7"/>
  <c r="J206" i="7"/>
  <c r="I206" i="7"/>
  <c r="H206" i="7"/>
  <c r="G205" i="7"/>
  <c r="G204" i="7"/>
  <c r="G203" i="7"/>
  <c r="J203" i="7"/>
  <c r="I203" i="7"/>
  <c r="H203" i="7"/>
  <c r="G202" i="7"/>
  <c r="G201" i="7"/>
  <c r="G200" i="7"/>
  <c r="J200" i="7"/>
  <c r="I200" i="7"/>
  <c r="H200" i="7"/>
  <c r="G199" i="7"/>
  <c r="G198" i="7"/>
  <c r="G197" i="7"/>
  <c r="J197" i="7"/>
  <c r="I197" i="7"/>
  <c r="H197" i="7"/>
  <c r="G196" i="7"/>
  <c r="G195" i="7"/>
  <c r="G194" i="7"/>
  <c r="J194" i="7"/>
  <c r="I194" i="7"/>
  <c r="H194" i="7"/>
  <c r="G193" i="7"/>
  <c r="G192" i="7"/>
  <c r="G191" i="7"/>
  <c r="J191" i="7"/>
  <c r="I191" i="7"/>
  <c r="H191" i="7"/>
  <c r="G190" i="7"/>
  <c r="G189" i="7"/>
  <c r="G188" i="7"/>
  <c r="J188" i="7"/>
  <c r="I188" i="7"/>
  <c r="H188" i="7"/>
  <c r="G187" i="7"/>
  <c r="G186" i="7"/>
  <c r="G185" i="7"/>
  <c r="J185" i="7"/>
  <c r="I185" i="7"/>
  <c r="H185" i="7"/>
  <c r="G184" i="7"/>
  <c r="G183" i="7"/>
  <c r="G182" i="7"/>
  <c r="J182" i="7"/>
  <c r="I182" i="7"/>
  <c r="H182" i="7"/>
  <c r="G181" i="7"/>
  <c r="G180" i="7"/>
  <c r="G179" i="7"/>
  <c r="J179" i="7"/>
  <c r="I179" i="7"/>
  <c r="H179" i="7"/>
  <c r="G178" i="7"/>
  <c r="G177" i="7"/>
  <c r="G176" i="7"/>
  <c r="J176" i="7"/>
  <c r="I176" i="7"/>
  <c r="H176" i="7"/>
  <c r="G175" i="7"/>
  <c r="G174" i="7"/>
  <c r="G173" i="7"/>
  <c r="J173" i="7"/>
  <c r="I173" i="7"/>
  <c r="H173" i="7"/>
  <c r="G172" i="7"/>
  <c r="G171" i="7"/>
  <c r="G170" i="7"/>
  <c r="J170" i="7"/>
  <c r="I170" i="7"/>
  <c r="H170" i="7"/>
  <c r="G169" i="7"/>
  <c r="G168" i="7"/>
  <c r="G167" i="7"/>
  <c r="J167" i="7"/>
  <c r="I167" i="7"/>
  <c r="H167" i="7"/>
  <c r="G166" i="7"/>
  <c r="G165" i="7"/>
  <c r="G164" i="7"/>
  <c r="J164" i="7"/>
  <c r="I164" i="7"/>
  <c r="H164" i="7"/>
  <c r="G163" i="7"/>
  <c r="G162" i="7"/>
  <c r="G161" i="7"/>
  <c r="J161" i="7"/>
  <c r="I161" i="7"/>
  <c r="H161" i="7"/>
  <c r="G160" i="7"/>
  <c r="G159" i="7"/>
  <c r="G158" i="7"/>
  <c r="J158" i="7"/>
  <c r="I158" i="7"/>
  <c r="H158" i="7"/>
  <c r="G157" i="7"/>
  <c r="G156" i="7"/>
  <c r="G155" i="7"/>
  <c r="J155" i="7"/>
  <c r="I155" i="7"/>
  <c r="H155" i="7"/>
  <c r="G154" i="7"/>
  <c r="G153" i="7"/>
  <c r="G152" i="7"/>
  <c r="J152" i="7"/>
  <c r="I152" i="7"/>
  <c r="H152" i="7"/>
  <c r="G151" i="7"/>
  <c r="G150" i="7"/>
  <c r="G149" i="7"/>
  <c r="J149" i="7"/>
  <c r="I149" i="7"/>
  <c r="H149" i="7"/>
  <c r="G148" i="7"/>
  <c r="G147" i="7"/>
  <c r="G146" i="7"/>
  <c r="J146" i="7"/>
  <c r="I146" i="7"/>
  <c r="H146" i="7"/>
  <c r="G145" i="7"/>
  <c r="G144" i="7"/>
  <c r="G143" i="7"/>
  <c r="J143" i="7"/>
  <c r="I143" i="7"/>
  <c r="H143" i="7"/>
  <c r="G142" i="7"/>
  <c r="G141" i="7"/>
  <c r="G140" i="7"/>
  <c r="J140" i="7"/>
  <c r="I140" i="7"/>
  <c r="H140" i="7"/>
  <c r="G139" i="7"/>
  <c r="G138" i="7"/>
  <c r="G137" i="7"/>
  <c r="J137" i="7"/>
  <c r="I137" i="7"/>
  <c r="H137" i="7"/>
  <c r="G136" i="7"/>
  <c r="G135" i="7"/>
  <c r="G134" i="7"/>
  <c r="J134" i="7"/>
  <c r="I134" i="7"/>
  <c r="H134" i="7"/>
  <c r="G133" i="7"/>
  <c r="G132" i="7"/>
  <c r="G131" i="7"/>
  <c r="J131" i="7"/>
  <c r="I131" i="7"/>
  <c r="H131" i="7"/>
  <c r="G130" i="7"/>
  <c r="G129" i="7"/>
  <c r="G128" i="7"/>
  <c r="J128" i="7"/>
  <c r="I128" i="7"/>
  <c r="H128" i="7"/>
  <c r="G127" i="7"/>
  <c r="G126" i="7"/>
  <c r="G125" i="7"/>
  <c r="J125" i="7"/>
  <c r="I125" i="7"/>
  <c r="H125" i="7"/>
  <c r="G124" i="7"/>
  <c r="G123" i="7"/>
  <c r="G122" i="7"/>
  <c r="J122" i="7"/>
  <c r="I122" i="7"/>
  <c r="H122" i="7"/>
  <c r="G121" i="7"/>
  <c r="G120" i="7"/>
  <c r="G119" i="7"/>
  <c r="J119" i="7"/>
  <c r="I119" i="7"/>
  <c r="H119" i="7"/>
  <c r="G118" i="7"/>
  <c r="G117" i="7"/>
  <c r="G116" i="7"/>
  <c r="J116" i="7"/>
  <c r="I116" i="7"/>
  <c r="H116" i="7"/>
  <c r="G115" i="7"/>
  <c r="G114" i="7"/>
  <c r="G113" i="7"/>
  <c r="J113" i="7"/>
  <c r="I113" i="7"/>
  <c r="H113" i="7"/>
  <c r="G112" i="7"/>
  <c r="G111" i="7"/>
  <c r="G110" i="7"/>
  <c r="J110" i="7"/>
  <c r="I110" i="7"/>
  <c r="H110" i="7"/>
  <c r="G109" i="7"/>
  <c r="G108" i="7"/>
  <c r="G107" i="7"/>
  <c r="J107" i="7"/>
  <c r="I107" i="7"/>
  <c r="H107" i="7"/>
  <c r="G106" i="7"/>
  <c r="G105" i="7"/>
  <c r="G104" i="7"/>
  <c r="J104" i="7"/>
  <c r="I104" i="7"/>
  <c r="H104" i="7"/>
  <c r="G103" i="7"/>
  <c r="G102" i="7"/>
  <c r="G101" i="7"/>
  <c r="J101" i="7"/>
  <c r="I101" i="7"/>
  <c r="H101" i="7"/>
  <c r="G100" i="7"/>
  <c r="G99" i="7"/>
  <c r="G98" i="7"/>
  <c r="J98" i="7"/>
  <c r="I98" i="7"/>
  <c r="H98" i="7"/>
  <c r="G97" i="7"/>
  <c r="G96" i="7"/>
  <c r="G95" i="7"/>
  <c r="J95" i="7"/>
  <c r="I95" i="7"/>
  <c r="H95" i="7"/>
  <c r="G94" i="7"/>
  <c r="G93" i="7"/>
  <c r="G92" i="7"/>
  <c r="J92" i="7"/>
  <c r="I92" i="7"/>
  <c r="H92" i="7"/>
  <c r="G91" i="7"/>
  <c r="G90" i="7"/>
  <c r="G89" i="7"/>
  <c r="J89" i="7"/>
  <c r="I89" i="7"/>
  <c r="H89" i="7"/>
  <c r="G88" i="7"/>
  <c r="G87" i="7"/>
  <c r="G86" i="7"/>
  <c r="J86" i="7"/>
  <c r="I86" i="7"/>
  <c r="H86" i="7"/>
  <c r="G85" i="7"/>
  <c r="G84" i="7"/>
  <c r="G83" i="7"/>
  <c r="J83" i="7"/>
  <c r="I83" i="7"/>
  <c r="H83" i="7"/>
  <c r="G82" i="7"/>
  <c r="G81" i="7"/>
  <c r="G80" i="7"/>
  <c r="J80" i="7"/>
  <c r="I80" i="7"/>
  <c r="H80" i="7"/>
  <c r="G79" i="7"/>
  <c r="G78" i="7"/>
  <c r="G77" i="7"/>
  <c r="J77" i="7"/>
  <c r="I77" i="7"/>
  <c r="H77" i="7"/>
  <c r="G76" i="7"/>
  <c r="G75" i="7"/>
  <c r="G74" i="7"/>
  <c r="M74" i="7"/>
  <c r="L74" i="7"/>
  <c r="K74" i="7"/>
  <c r="J74" i="7"/>
  <c r="I74" i="7"/>
  <c r="H74" i="7"/>
  <c r="G71" i="7"/>
  <c r="M71" i="7"/>
  <c r="L71" i="7"/>
  <c r="K71" i="7"/>
  <c r="J71" i="7"/>
  <c r="I71" i="7"/>
  <c r="H71" i="7"/>
  <c r="G68" i="7"/>
  <c r="M68" i="7"/>
  <c r="L68" i="7"/>
  <c r="K68" i="7"/>
  <c r="J68" i="7"/>
  <c r="I68" i="7"/>
  <c r="H68" i="7"/>
  <c r="G65" i="7"/>
  <c r="M65" i="7"/>
  <c r="L65" i="7"/>
  <c r="K65" i="7"/>
  <c r="J65" i="7"/>
  <c r="I65" i="7"/>
  <c r="H65" i="7"/>
  <c r="G62" i="7"/>
  <c r="M62" i="7"/>
  <c r="L62" i="7"/>
  <c r="K62" i="7"/>
  <c r="J62" i="7"/>
  <c r="I62" i="7"/>
  <c r="H62" i="7"/>
  <c r="G59" i="7"/>
  <c r="M59" i="7"/>
  <c r="L59" i="7"/>
  <c r="K59" i="7"/>
  <c r="J59" i="7"/>
  <c r="I59" i="7"/>
  <c r="H59" i="7"/>
  <c r="G56" i="7"/>
  <c r="M56" i="7"/>
  <c r="L56" i="7"/>
  <c r="K56" i="7"/>
  <c r="J56" i="7"/>
  <c r="I56" i="7"/>
  <c r="H56" i="7"/>
  <c r="G53" i="7"/>
  <c r="M53" i="7"/>
  <c r="L53" i="7"/>
  <c r="K53" i="7"/>
  <c r="J53" i="7"/>
  <c r="I53" i="7"/>
  <c r="H53" i="7"/>
  <c r="I50" i="7"/>
  <c r="H50" i="7"/>
  <c r="I47" i="7"/>
  <c r="H47" i="7"/>
  <c r="I44" i="7"/>
  <c r="H44" i="7"/>
  <c r="I41" i="7"/>
  <c r="H41" i="7"/>
  <c r="I38" i="7"/>
  <c r="H38" i="7"/>
  <c r="I35" i="7"/>
  <c r="H35" i="7"/>
  <c r="I32" i="7"/>
  <c r="H32" i="7"/>
  <c r="I29" i="7"/>
  <c r="H29" i="7"/>
  <c r="I26" i="7"/>
  <c r="H26" i="7"/>
  <c r="I23" i="7"/>
  <c r="H23" i="7"/>
  <c r="I20" i="7"/>
  <c r="H20" i="7"/>
  <c r="I17" i="7"/>
  <c r="H17" i="7"/>
  <c r="I14" i="7"/>
  <c r="H14" i="7"/>
  <c r="I11" i="7"/>
  <c r="H11" i="7"/>
  <c r="I8" i="7"/>
  <c r="H8" i="7"/>
  <c r="I5" i="7"/>
  <c r="H5" i="7"/>
  <c r="G242" i="6"/>
  <c r="J242" i="6"/>
  <c r="I242" i="6"/>
  <c r="H242" i="6"/>
  <c r="G241" i="6"/>
  <c r="G240" i="6"/>
  <c r="G239" i="6"/>
  <c r="J239" i="6"/>
  <c r="I239" i="6"/>
  <c r="H239" i="6"/>
  <c r="G238" i="6"/>
  <c r="G237" i="6"/>
  <c r="G236" i="6"/>
  <c r="J236" i="6"/>
  <c r="I236" i="6"/>
  <c r="H236" i="6"/>
  <c r="G235" i="6"/>
  <c r="G234" i="6"/>
  <c r="G233" i="6"/>
  <c r="J233" i="6"/>
  <c r="I233" i="6"/>
  <c r="H233" i="6"/>
  <c r="G232" i="6"/>
  <c r="G231" i="6"/>
  <c r="G230" i="6"/>
  <c r="J230" i="6"/>
  <c r="I230" i="6"/>
  <c r="H230" i="6"/>
  <c r="G229" i="6"/>
  <c r="G228" i="6"/>
  <c r="G227" i="6"/>
  <c r="J227" i="6"/>
  <c r="I227" i="6"/>
  <c r="H227" i="6"/>
  <c r="G226" i="6"/>
  <c r="G225" i="6"/>
  <c r="G224" i="6"/>
  <c r="J224" i="6"/>
  <c r="I224" i="6"/>
  <c r="H224" i="6"/>
  <c r="G223" i="6"/>
  <c r="G222" i="6"/>
  <c r="G221" i="6"/>
  <c r="J221" i="6"/>
  <c r="I221" i="6"/>
  <c r="H221" i="6"/>
  <c r="G220" i="6"/>
  <c r="G219" i="6"/>
  <c r="G218" i="6"/>
  <c r="J218" i="6"/>
  <c r="I218" i="6"/>
  <c r="H218" i="6"/>
  <c r="G217" i="6"/>
  <c r="G216" i="6"/>
  <c r="G215" i="6"/>
  <c r="J215" i="6"/>
  <c r="I215" i="6"/>
  <c r="H215" i="6"/>
  <c r="G214" i="6"/>
  <c r="G213" i="6"/>
  <c r="G212" i="6"/>
  <c r="J212" i="6"/>
  <c r="I212" i="6"/>
  <c r="H212" i="6"/>
  <c r="G211" i="6"/>
  <c r="G210" i="6"/>
  <c r="G209" i="6"/>
  <c r="J209" i="6"/>
  <c r="I209" i="6"/>
  <c r="H209" i="6"/>
  <c r="G208" i="6"/>
  <c r="G207" i="6"/>
  <c r="G206" i="6"/>
  <c r="J206" i="6"/>
  <c r="I206" i="6"/>
  <c r="H206" i="6"/>
  <c r="G205" i="6"/>
  <c r="G204" i="6"/>
  <c r="G203" i="6"/>
  <c r="J203" i="6"/>
  <c r="I203" i="6"/>
  <c r="H203" i="6"/>
  <c r="G202" i="6"/>
  <c r="G201" i="6"/>
  <c r="G200" i="6"/>
  <c r="J200" i="6"/>
  <c r="I200" i="6"/>
  <c r="H200" i="6"/>
  <c r="G199" i="6"/>
  <c r="G198" i="6"/>
  <c r="G197" i="6"/>
  <c r="J197" i="6"/>
  <c r="I197" i="6"/>
  <c r="H197" i="6"/>
  <c r="G196" i="6"/>
  <c r="G195" i="6"/>
  <c r="G194" i="6"/>
  <c r="J194" i="6"/>
  <c r="I194" i="6"/>
  <c r="H194" i="6"/>
  <c r="G193" i="6"/>
  <c r="G192" i="6"/>
  <c r="G191" i="6"/>
  <c r="J191" i="6"/>
  <c r="I191" i="6"/>
  <c r="H191" i="6"/>
  <c r="G190" i="6"/>
  <c r="G189" i="6"/>
  <c r="G188" i="6"/>
  <c r="J188" i="6"/>
  <c r="I188" i="6"/>
  <c r="H188" i="6"/>
  <c r="G187" i="6"/>
  <c r="G186" i="6"/>
  <c r="G185" i="6"/>
  <c r="J185" i="6"/>
  <c r="I185" i="6"/>
  <c r="H185" i="6"/>
  <c r="G184" i="6"/>
  <c r="G183" i="6"/>
  <c r="G182" i="6"/>
  <c r="J182" i="6"/>
  <c r="I182" i="6"/>
  <c r="H182" i="6"/>
  <c r="G181" i="6"/>
  <c r="G180" i="6"/>
  <c r="G179" i="6"/>
  <c r="J179" i="6"/>
  <c r="I179" i="6"/>
  <c r="H179" i="6"/>
  <c r="G178" i="6"/>
  <c r="G177" i="6"/>
  <c r="G176" i="6"/>
  <c r="J176" i="6"/>
  <c r="I176" i="6"/>
  <c r="H176" i="6"/>
  <c r="G175" i="6"/>
  <c r="G174" i="6"/>
  <c r="G173" i="6"/>
  <c r="J173" i="6"/>
  <c r="I173" i="6"/>
  <c r="H173" i="6"/>
  <c r="G172" i="6"/>
  <c r="G171" i="6"/>
  <c r="G170" i="6"/>
  <c r="J170" i="6"/>
  <c r="I170" i="6"/>
  <c r="H170" i="6"/>
  <c r="G169" i="6"/>
  <c r="G168" i="6"/>
  <c r="G167" i="6"/>
  <c r="J167" i="6"/>
  <c r="I167" i="6"/>
  <c r="H167" i="6"/>
  <c r="G166" i="6"/>
  <c r="G165" i="6"/>
  <c r="G164" i="6"/>
  <c r="J164" i="6"/>
  <c r="I164" i="6"/>
  <c r="H164" i="6"/>
  <c r="G163" i="6"/>
  <c r="G162" i="6"/>
  <c r="G161" i="6"/>
  <c r="J161" i="6"/>
  <c r="I161" i="6"/>
  <c r="H161" i="6"/>
  <c r="G160" i="6"/>
  <c r="G159" i="6"/>
  <c r="G158" i="6"/>
  <c r="J158" i="6"/>
  <c r="I158" i="6"/>
  <c r="H158" i="6"/>
  <c r="G157" i="6"/>
  <c r="G156" i="6"/>
  <c r="G155" i="6"/>
  <c r="J155" i="6"/>
  <c r="I155" i="6"/>
  <c r="H155" i="6"/>
  <c r="G154" i="6"/>
  <c r="G153" i="6"/>
  <c r="G152" i="6"/>
  <c r="J152" i="6"/>
  <c r="I152" i="6"/>
  <c r="H152" i="6"/>
  <c r="G151" i="6"/>
  <c r="G150" i="6"/>
  <c r="G149" i="6"/>
  <c r="J149" i="6"/>
  <c r="I149" i="6"/>
  <c r="H149" i="6"/>
  <c r="G148" i="6"/>
  <c r="G147" i="6"/>
  <c r="G146" i="6"/>
  <c r="J146" i="6"/>
  <c r="I146" i="6"/>
  <c r="H146" i="6"/>
  <c r="G145" i="6"/>
  <c r="G144" i="6"/>
  <c r="G143" i="6"/>
  <c r="J143" i="6"/>
  <c r="I143" i="6"/>
  <c r="H143" i="6"/>
  <c r="G142" i="6"/>
  <c r="G141" i="6"/>
  <c r="G140" i="6"/>
  <c r="J140" i="6"/>
  <c r="I140" i="6"/>
  <c r="H140" i="6"/>
  <c r="G139" i="6"/>
  <c r="G138" i="6"/>
  <c r="G137" i="6"/>
  <c r="J137" i="6"/>
  <c r="I137" i="6"/>
  <c r="H137" i="6"/>
  <c r="G136" i="6"/>
  <c r="G135" i="6"/>
  <c r="G134" i="6"/>
  <c r="J134" i="6"/>
  <c r="I134" i="6"/>
  <c r="H134" i="6"/>
  <c r="G133" i="6"/>
  <c r="G132" i="6"/>
  <c r="G131" i="6"/>
  <c r="J131" i="6"/>
  <c r="I131" i="6"/>
  <c r="H131" i="6"/>
  <c r="G130" i="6"/>
  <c r="G129" i="6"/>
  <c r="G128" i="6"/>
  <c r="J128" i="6"/>
  <c r="I128" i="6"/>
  <c r="H128" i="6"/>
  <c r="G127" i="6"/>
  <c r="G126" i="6"/>
  <c r="G125" i="6"/>
  <c r="J125" i="6"/>
  <c r="I125" i="6"/>
  <c r="H125" i="6"/>
  <c r="G124" i="6"/>
  <c r="G123" i="6"/>
  <c r="G122" i="6"/>
  <c r="J122" i="6"/>
  <c r="I122" i="6"/>
  <c r="H122" i="6"/>
  <c r="G121" i="6"/>
  <c r="G120" i="6"/>
  <c r="G119" i="6"/>
  <c r="J119" i="6"/>
  <c r="I119" i="6"/>
  <c r="H119" i="6"/>
  <c r="G118" i="6"/>
  <c r="G117" i="6"/>
  <c r="G116" i="6"/>
  <c r="J116" i="6"/>
  <c r="I116" i="6"/>
  <c r="H116" i="6"/>
  <c r="G115" i="6"/>
  <c r="G114" i="6"/>
  <c r="G113" i="6"/>
  <c r="J113" i="6"/>
  <c r="I113" i="6"/>
  <c r="H113" i="6"/>
  <c r="G112" i="6"/>
  <c r="G111" i="6"/>
  <c r="G110" i="6"/>
  <c r="J110" i="6"/>
  <c r="I110" i="6"/>
  <c r="H110" i="6"/>
  <c r="G109" i="6"/>
  <c r="G108" i="6"/>
  <c r="G107" i="6"/>
  <c r="J107" i="6"/>
  <c r="I107" i="6"/>
  <c r="H107" i="6"/>
  <c r="G106" i="6"/>
  <c r="G105" i="6"/>
  <c r="G104" i="6"/>
  <c r="J104" i="6"/>
  <c r="I104" i="6"/>
  <c r="H104" i="6"/>
  <c r="G103" i="6"/>
  <c r="G102" i="6"/>
  <c r="G101" i="6"/>
  <c r="J101" i="6"/>
  <c r="I101" i="6"/>
  <c r="H101" i="6"/>
  <c r="G100" i="6"/>
  <c r="G99" i="6"/>
  <c r="G98" i="6"/>
  <c r="J98" i="6"/>
  <c r="I98" i="6"/>
  <c r="H98" i="6"/>
  <c r="G97" i="6"/>
  <c r="G96" i="6"/>
  <c r="G95" i="6"/>
  <c r="J95" i="6"/>
  <c r="I95" i="6"/>
  <c r="H95" i="6"/>
  <c r="G94" i="6"/>
  <c r="G93" i="6"/>
  <c r="G92" i="6"/>
  <c r="J92" i="6"/>
  <c r="I92" i="6"/>
  <c r="H92" i="6"/>
  <c r="G91" i="6"/>
  <c r="G90" i="6"/>
  <c r="G89" i="6"/>
  <c r="J89" i="6"/>
  <c r="I89" i="6"/>
  <c r="H89" i="6"/>
  <c r="G88" i="6"/>
  <c r="G87" i="6"/>
  <c r="G86" i="6"/>
  <c r="J86" i="6"/>
  <c r="I86" i="6"/>
  <c r="H86" i="6"/>
  <c r="G85" i="6"/>
  <c r="G84" i="6"/>
  <c r="G83" i="6"/>
  <c r="J83" i="6"/>
  <c r="I83" i="6"/>
  <c r="H83" i="6"/>
  <c r="G82" i="6"/>
  <c r="G81" i="6"/>
  <c r="G80" i="6"/>
  <c r="J80" i="6"/>
  <c r="I80" i="6"/>
  <c r="H80" i="6"/>
  <c r="G79" i="6"/>
  <c r="G78" i="6"/>
  <c r="G77" i="6"/>
  <c r="J77" i="6"/>
  <c r="I77" i="6"/>
  <c r="H77" i="6"/>
  <c r="G76" i="6"/>
  <c r="G75" i="6"/>
  <c r="G74" i="6"/>
  <c r="M74" i="6"/>
  <c r="L74" i="6"/>
  <c r="K74" i="6"/>
  <c r="J74" i="6"/>
  <c r="I74" i="6"/>
  <c r="H74" i="6"/>
  <c r="G71" i="6"/>
  <c r="M71" i="6"/>
  <c r="L71" i="6"/>
  <c r="K71" i="6"/>
  <c r="J71" i="6"/>
  <c r="I71" i="6"/>
  <c r="H71" i="6"/>
  <c r="G68" i="6"/>
  <c r="M68" i="6"/>
  <c r="L68" i="6"/>
  <c r="K68" i="6"/>
  <c r="J68" i="6"/>
  <c r="I68" i="6"/>
  <c r="H68" i="6"/>
  <c r="G65" i="6"/>
  <c r="M65" i="6"/>
  <c r="L65" i="6"/>
  <c r="K65" i="6"/>
  <c r="J65" i="6"/>
  <c r="I65" i="6"/>
  <c r="H65" i="6"/>
  <c r="G62" i="6"/>
  <c r="M62" i="6"/>
  <c r="L62" i="6"/>
  <c r="K62" i="6"/>
  <c r="J62" i="6"/>
  <c r="I62" i="6"/>
  <c r="H62" i="6"/>
  <c r="G59" i="6"/>
  <c r="M59" i="6"/>
  <c r="L59" i="6"/>
  <c r="K59" i="6"/>
  <c r="J59" i="6"/>
  <c r="I59" i="6"/>
  <c r="H59" i="6"/>
  <c r="G56" i="6"/>
  <c r="M56" i="6"/>
  <c r="L56" i="6"/>
  <c r="K56" i="6"/>
  <c r="J56" i="6"/>
  <c r="I56" i="6"/>
  <c r="H56" i="6"/>
  <c r="G53" i="6"/>
  <c r="M53" i="6"/>
  <c r="L53" i="6"/>
  <c r="K53" i="6"/>
  <c r="J53" i="6"/>
  <c r="I53" i="6"/>
  <c r="H53" i="6"/>
  <c r="I50" i="6"/>
  <c r="H50" i="6"/>
  <c r="I47" i="6"/>
  <c r="H47" i="6"/>
  <c r="I44" i="6"/>
  <c r="H44" i="6"/>
  <c r="I41" i="6"/>
  <c r="H41" i="6"/>
  <c r="I38" i="6"/>
  <c r="H38" i="6"/>
  <c r="I35" i="6"/>
  <c r="H35" i="6"/>
  <c r="I32" i="6"/>
  <c r="H32" i="6"/>
  <c r="I29" i="6"/>
  <c r="H29" i="6"/>
  <c r="I26" i="6"/>
  <c r="H26" i="6"/>
  <c r="I23" i="6"/>
  <c r="H23" i="6"/>
  <c r="I20" i="6"/>
  <c r="H20" i="6"/>
  <c r="I17" i="6"/>
  <c r="H17" i="6"/>
  <c r="I14" i="6"/>
  <c r="H14" i="6"/>
  <c r="I11" i="6"/>
  <c r="H11" i="6"/>
  <c r="I8" i="6"/>
  <c r="H8" i="6"/>
  <c r="G5" i="6"/>
  <c r="I5" i="6"/>
  <c r="H5" i="6"/>
  <c r="G242" i="5"/>
  <c r="J242" i="5"/>
  <c r="I242" i="5"/>
  <c r="H242" i="5"/>
  <c r="G241" i="5"/>
  <c r="G240" i="5"/>
  <c r="G239" i="5"/>
  <c r="J239" i="5"/>
  <c r="I239" i="5"/>
  <c r="H239" i="5"/>
  <c r="G238" i="5"/>
  <c r="G237" i="5"/>
  <c r="G236" i="5"/>
  <c r="J236" i="5"/>
  <c r="I236" i="5"/>
  <c r="H236" i="5"/>
  <c r="G235" i="5"/>
  <c r="G234" i="5"/>
  <c r="G233" i="5"/>
  <c r="J233" i="5"/>
  <c r="I233" i="5"/>
  <c r="H233" i="5"/>
  <c r="G232" i="5"/>
  <c r="G231" i="5"/>
  <c r="G230" i="5"/>
  <c r="J230" i="5"/>
  <c r="I230" i="5"/>
  <c r="H230" i="5"/>
  <c r="G229" i="5"/>
  <c r="G228" i="5"/>
  <c r="G227" i="5"/>
  <c r="J227" i="5"/>
  <c r="I227" i="5"/>
  <c r="H227" i="5"/>
  <c r="G226" i="5"/>
  <c r="G225" i="5"/>
  <c r="G224" i="5"/>
  <c r="J224" i="5"/>
  <c r="I224" i="5"/>
  <c r="H224" i="5"/>
  <c r="G223" i="5"/>
  <c r="G222" i="5"/>
  <c r="G221" i="5"/>
  <c r="J221" i="5"/>
  <c r="I221" i="5"/>
  <c r="H221" i="5"/>
  <c r="G220" i="5"/>
  <c r="G219" i="5"/>
  <c r="G218" i="5"/>
  <c r="J218" i="5"/>
  <c r="I218" i="5"/>
  <c r="H218" i="5"/>
  <c r="G217" i="5"/>
  <c r="G216" i="5"/>
  <c r="G215" i="5"/>
  <c r="J215" i="5"/>
  <c r="I215" i="5"/>
  <c r="H215" i="5"/>
  <c r="G214" i="5"/>
  <c r="G213" i="5"/>
  <c r="G212" i="5"/>
  <c r="J212" i="5"/>
  <c r="I212" i="5"/>
  <c r="H212" i="5"/>
  <c r="G211" i="5"/>
  <c r="G210" i="5"/>
  <c r="G209" i="5"/>
  <c r="J209" i="5"/>
  <c r="I209" i="5"/>
  <c r="H209" i="5"/>
  <c r="G208" i="5"/>
  <c r="G207" i="5"/>
  <c r="G206" i="5"/>
  <c r="J206" i="5"/>
  <c r="I206" i="5"/>
  <c r="H206" i="5"/>
  <c r="G205" i="5"/>
  <c r="G204" i="5"/>
  <c r="G203" i="5"/>
  <c r="J203" i="5"/>
  <c r="I203" i="5"/>
  <c r="H203" i="5"/>
  <c r="G202" i="5"/>
  <c r="G201" i="5"/>
  <c r="G200" i="5"/>
  <c r="J200" i="5"/>
  <c r="I200" i="5"/>
  <c r="H200" i="5"/>
  <c r="G199" i="5"/>
  <c r="G198" i="5"/>
  <c r="G197" i="5"/>
  <c r="J197" i="5"/>
  <c r="I197" i="5"/>
  <c r="H197" i="5"/>
  <c r="G196" i="5"/>
  <c r="G195" i="5"/>
  <c r="G194" i="5"/>
  <c r="J194" i="5"/>
  <c r="I194" i="5"/>
  <c r="H194" i="5"/>
  <c r="G193" i="5"/>
  <c r="G192" i="5"/>
  <c r="G191" i="5"/>
  <c r="J191" i="5"/>
  <c r="I191" i="5"/>
  <c r="H191" i="5"/>
  <c r="G190" i="5"/>
  <c r="G189" i="5"/>
  <c r="G188" i="5"/>
  <c r="J188" i="5"/>
  <c r="I188" i="5"/>
  <c r="H188" i="5"/>
  <c r="G187" i="5"/>
  <c r="G186" i="5"/>
  <c r="G185" i="5"/>
  <c r="J185" i="5"/>
  <c r="I185" i="5"/>
  <c r="H185" i="5"/>
  <c r="G184" i="5"/>
  <c r="G183" i="5"/>
  <c r="G182" i="5"/>
  <c r="J182" i="5"/>
  <c r="I182" i="5"/>
  <c r="H182" i="5"/>
  <c r="G181" i="5"/>
  <c r="G180" i="5"/>
  <c r="G179" i="5"/>
  <c r="J179" i="5"/>
  <c r="I179" i="5"/>
  <c r="H179" i="5"/>
  <c r="G178" i="5"/>
  <c r="G177" i="5"/>
  <c r="G176" i="5"/>
  <c r="J176" i="5"/>
  <c r="I176" i="5"/>
  <c r="H176" i="5"/>
  <c r="G175" i="5"/>
  <c r="G174" i="5"/>
  <c r="G173" i="5"/>
  <c r="J173" i="5"/>
  <c r="I173" i="5"/>
  <c r="H173" i="5"/>
  <c r="G172" i="5"/>
  <c r="G171" i="5"/>
  <c r="G170" i="5"/>
  <c r="J170" i="5"/>
  <c r="I170" i="5"/>
  <c r="H170" i="5"/>
  <c r="G169" i="5"/>
  <c r="G168" i="5"/>
  <c r="G167" i="5"/>
  <c r="J167" i="5"/>
  <c r="I167" i="5"/>
  <c r="H167" i="5"/>
  <c r="G166" i="5"/>
  <c r="G165" i="5"/>
  <c r="G164" i="5"/>
  <c r="J164" i="5"/>
  <c r="I164" i="5"/>
  <c r="H164" i="5"/>
  <c r="G163" i="5"/>
  <c r="G162" i="5"/>
  <c r="G161" i="5"/>
  <c r="J161" i="5"/>
  <c r="I161" i="5"/>
  <c r="H161" i="5"/>
  <c r="G160" i="5"/>
  <c r="G159" i="5"/>
  <c r="G158" i="5"/>
  <c r="J158" i="5"/>
  <c r="I158" i="5"/>
  <c r="H158" i="5"/>
  <c r="G157" i="5"/>
  <c r="G156" i="5"/>
  <c r="G155" i="5"/>
  <c r="J155" i="5"/>
  <c r="I155" i="5"/>
  <c r="H155" i="5"/>
  <c r="G154" i="5"/>
  <c r="G153" i="5"/>
  <c r="G152" i="5"/>
  <c r="J152" i="5"/>
  <c r="I152" i="5"/>
  <c r="H152" i="5"/>
  <c r="G151" i="5"/>
  <c r="G150" i="5"/>
  <c r="G149" i="5"/>
  <c r="J149" i="5"/>
  <c r="I149" i="5"/>
  <c r="H149" i="5"/>
  <c r="G148" i="5"/>
  <c r="G147" i="5"/>
  <c r="G146" i="5"/>
  <c r="J146" i="5"/>
  <c r="I146" i="5"/>
  <c r="H146" i="5"/>
  <c r="G145" i="5"/>
  <c r="G144" i="5"/>
  <c r="G143" i="5"/>
  <c r="J143" i="5"/>
  <c r="I143" i="5"/>
  <c r="H143" i="5"/>
  <c r="G142" i="5"/>
  <c r="G141" i="5"/>
  <c r="G140" i="5"/>
  <c r="J140" i="5"/>
  <c r="I140" i="5"/>
  <c r="H140" i="5"/>
  <c r="G139" i="5"/>
  <c r="G138" i="5"/>
  <c r="G137" i="5"/>
  <c r="J137" i="5"/>
  <c r="I137" i="5"/>
  <c r="H137" i="5"/>
  <c r="G136" i="5"/>
  <c r="G135" i="5"/>
  <c r="G134" i="5"/>
  <c r="J134" i="5"/>
  <c r="I134" i="5"/>
  <c r="H134" i="5"/>
  <c r="G133" i="5"/>
  <c r="G132" i="5"/>
  <c r="G131" i="5"/>
  <c r="J131" i="5"/>
  <c r="I131" i="5"/>
  <c r="H131" i="5"/>
  <c r="G130" i="5"/>
  <c r="G129" i="5"/>
  <c r="G128" i="5"/>
  <c r="J128" i="5"/>
  <c r="I128" i="5"/>
  <c r="H128" i="5"/>
  <c r="G127" i="5"/>
  <c r="G126" i="5"/>
  <c r="G125" i="5"/>
  <c r="J125" i="5"/>
  <c r="I125" i="5"/>
  <c r="H125" i="5"/>
  <c r="G124" i="5"/>
  <c r="G123" i="5"/>
  <c r="G122" i="5"/>
  <c r="J122" i="5"/>
  <c r="I122" i="5"/>
  <c r="H122" i="5"/>
  <c r="G121" i="5"/>
  <c r="G120" i="5"/>
  <c r="G119" i="5"/>
  <c r="J119" i="5"/>
  <c r="I119" i="5"/>
  <c r="H119" i="5"/>
  <c r="G118" i="5"/>
  <c r="G117" i="5"/>
  <c r="G116" i="5"/>
  <c r="J116" i="5"/>
  <c r="I116" i="5"/>
  <c r="H116" i="5"/>
  <c r="G115" i="5"/>
  <c r="G114" i="5"/>
  <c r="G113" i="5"/>
  <c r="J113" i="5"/>
  <c r="I113" i="5"/>
  <c r="H113" i="5"/>
  <c r="G112" i="5"/>
  <c r="G111" i="5"/>
  <c r="G110" i="5"/>
  <c r="J110" i="5"/>
  <c r="I110" i="5"/>
  <c r="H110" i="5"/>
  <c r="G109" i="5"/>
  <c r="G108" i="5"/>
  <c r="G107" i="5"/>
  <c r="J107" i="5"/>
  <c r="I107" i="5"/>
  <c r="H107" i="5"/>
  <c r="G106" i="5"/>
  <c r="G105" i="5"/>
  <c r="G104" i="5"/>
  <c r="J104" i="5"/>
  <c r="I104" i="5"/>
  <c r="H104" i="5"/>
  <c r="G103" i="5"/>
  <c r="G102" i="5"/>
  <c r="G101" i="5"/>
  <c r="J101" i="5"/>
  <c r="I101" i="5"/>
  <c r="H101" i="5"/>
  <c r="G100" i="5"/>
  <c r="G99" i="5"/>
  <c r="G98" i="5"/>
  <c r="J98" i="5"/>
  <c r="I98" i="5"/>
  <c r="H98" i="5"/>
  <c r="G97" i="5"/>
  <c r="G96" i="5"/>
  <c r="G95" i="5"/>
  <c r="J95" i="5"/>
  <c r="I95" i="5"/>
  <c r="H95" i="5"/>
  <c r="G94" i="5"/>
  <c r="G93" i="5"/>
  <c r="G92" i="5"/>
  <c r="J92" i="5"/>
  <c r="I92" i="5"/>
  <c r="H92" i="5"/>
  <c r="G91" i="5"/>
  <c r="G90" i="5"/>
  <c r="G89" i="5"/>
  <c r="J89" i="5"/>
  <c r="I89" i="5"/>
  <c r="H89" i="5"/>
  <c r="G88" i="5"/>
  <c r="G87" i="5"/>
  <c r="G86" i="5"/>
  <c r="J86" i="5"/>
  <c r="I86" i="5"/>
  <c r="H86" i="5"/>
  <c r="G85" i="5"/>
  <c r="G84" i="5"/>
  <c r="G83" i="5"/>
  <c r="J83" i="5"/>
  <c r="I83" i="5"/>
  <c r="H83" i="5"/>
  <c r="G82" i="5"/>
  <c r="G81" i="5"/>
  <c r="G80" i="5"/>
  <c r="J80" i="5"/>
  <c r="I80" i="5"/>
  <c r="H80" i="5"/>
  <c r="G79" i="5"/>
  <c r="G78" i="5"/>
  <c r="G77" i="5"/>
  <c r="J77" i="5"/>
  <c r="I77" i="5"/>
  <c r="H77" i="5"/>
  <c r="G76" i="5"/>
  <c r="G75" i="5"/>
  <c r="G74" i="5"/>
  <c r="M74" i="5"/>
  <c r="L74" i="5"/>
  <c r="K74" i="5"/>
  <c r="J74" i="5"/>
  <c r="I74" i="5"/>
  <c r="H74" i="5"/>
  <c r="G71" i="5"/>
  <c r="M71" i="5"/>
  <c r="L71" i="5"/>
  <c r="K71" i="5"/>
  <c r="J71" i="5"/>
  <c r="I71" i="5"/>
  <c r="H71" i="5"/>
  <c r="G68" i="5"/>
  <c r="M68" i="5"/>
  <c r="L68" i="5"/>
  <c r="K68" i="5"/>
  <c r="J68" i="5"/>
  <c r="I68" i="5"/>
  <c r="H68" i="5"/>
  <c r="G65" i="5"/>
  <c r="M65" i="5"/>
  <c r="L65" i="5"/>
  <c r="K65" i="5"/>
  <c r="J65" i="5"/>
  <c r="I65" i="5"/>
  <c r="H65" i="5"/>
  <c r="G62" i="5"/>
  <c r="M62" i="5"/>
  <c r="L62" i="5"/>
  <c r="K62" i="5"/>
  <c r="J62" i="5"/>
  <c r="I62" i="5"/>
  <c r="H62" i="5"/>
  <c r="G59" i="5"/>
  <c r="M59" i="5"/>
  <c r="L59" i="5"/>
  <c r="K59" i="5"/>
  <c r="J59" i="5"/>
  <c r="I59" i="5"/>
  <c r="H59" i="5"/>
  <c r="G56" i="5"/>
  <c r="M56" i="5"/>
  <c r="L56" i="5"/>
  <c r="K56" i="5"/>
  <c r="J56" i="5"/>
  <c r="I56" i="5"/>
  <c r="H56" i="5"/>
  <c r="G53" i="5"/>
  <c r="M53" i="5"/>
  <c r="L53" i="5"/>
  <c r="K53" i="5"/>
  <c r="J53" i="5"/>
  <c r="I53" i="5"/>
  <c r="H53" i="5"/>
  <c r="I50" i="5"/>
  <c r="H50" i="5"/>
  <c r="I47" i="5"/>
  <c r="H47" i="5"/>
  <c r="I44" i="5"/>
  <c r="H44" i="5"/>
  <c r="I41" i="5"/>
  <c r="H41" i="5"/>
  <c r="I38" i="5"/>
  <c r="H38" i="5"/>
  <c r="I35" i="5"/>
  <c r="H35" i="5"/>
  <c r="I32" i="5"/>
  <c r="H32" i="5"/>
  <c r="I29" i="5"/>
  <c r="H29" i="5"/>
  <c r="I26" i="5"/>
  <c r="H26" i="5"/>
  <c r="I23" i="5"/>
  <c r="H23" i="5"/>
  <c r="I20" i="5"/>
  <c r="H20" i="5"/>
  <c r="I17" i="5"/>
  <c r="H17" i="5"/>
  <c r="I14" i="5"/>
  <c r="H14" i="5"/>
  <c r="I11" i="5"/>
  <c r="H11" i="5"/>
  <c r="I8" i="5"/>
  <c r="H8" i="5"/>
  <c r="I5" i="5"/>
  <c r="H5" i="5"/>
  <c r="G131" i="3"/>
  <c r="I131" i="3"/>
  <c r="J131" i="3"/>
  <c r="H131" i="3"/>
  <c r="G242" i="3"/>
  <c r="J242" i="3"/>
  <c r="I242" i="3"/>
  <c r="H242" i="3"/>
  <c r="G241" i="3"/>
  <c r="G240" i="3"/>
  <c r="G239" i="3"/>
  <c r="J239" i="3"/>
  <c r="I239" i="3"/>
  <c r="H239" i="3"/>
  <c r="G238" i="3"/>
  <c r="G237" i="3"/>
  <c r="G236" i="3"/>
  <c r="J236" i="3"/>
  <c r="I236" i="3"/>
  <c r="H236" i="3"/>
  <c r="G235" i="3"/>
  <c r="G234" i="3"/>
  <c r="G233" i="3"/>
  <c r="J233" i="3"/>
  <c r="I233" i="3"/>
  <c r="H233" i="3"/>
  <c r="G232" i="3"/>
  <c r="G231" i="3"/>
  <c r="G230" i="3"/>
  <c r="J230" i="3"/>
  <c r="I230" i="3"/>
  <c r="H230" i="3"/>
  <c r="G229" i="3"/>
  <c r="G228" i="3"/>
  <c r="G227" i="3"/>
  <c r="J227" i="3"/>
  <c r="I227" i="3"/>
  <c r="H227" i="3"/>
  <c r="G226" i="3"/>
  <c r="G225" i="3"/>
  <c r="G224" i="3"/>
  <c r="J224" i="3"/>
  <c r="I224" i="3"/>
  <c r="H224" i="3"/>
  <c r="G223" i="3"/>
  <c r="G222" i="3"/>
  <c r="G221" i="3"/>
  <c r="J221" i="3"/>
  <c r="I221" i="3"/>
  <c r="H221" i="3"/>
  <c r="G220" i="3"/>
  <c r="G219" i="3"/>
  <c r="G218" i="3"/>
  <c r="J218" i="3"/>
  <c r="I218" i="3"/>
  <c r="H218" i="3"/>
  <c r="G217" i="3"/>
  <c r="G216" i="3"/>
  <c r="G215" i="3"/>
  <c r="J215" i="3"/>
  <c r="I215" i="3"/>
  <c r="H215" i="3"/>
  <c r="G214" i="3"/>
  <c r="G213" i="3"/>
  <c r="G212" i="3"/>
  <c r="J212" i="3"/>
  <c r="I212" i="3"/>
  <c r="H212" i="3"/>
  <c r="G211" i="3"/>
  <c r="G210" i="3"/>
  <c r="G209" i="3"/>
  <c r="J209" i="3"/>
  <c r="I209" i="3"/>
  <c r="H209" i="3"/>
  <c r="G208" i="3"/>
  <c r="G207" i="3"/>
  <c r="G206" i="3"/>
  <c r="J206" i="3"/>
  <c r="I206" i="3"/>
  <c r="H206" i="3"/>
  <c r="G205" i="3"/>
  <c r="G204" i="3"/>
  <c r="G203" i="3"/>
  <c r="J203" i="3"/>
  <c r="I203" i="3"/>
  <c r="H203" i="3"/>
  <c r="G202" i="3"/>
  <c r="G201" i="3"/>
  <c r="G200" i="3"/>
  <c r="J200" i="3"/>
  <c r="I200" i="3"/>
  <c r="H200" i="3"/>
  <c r="G199" i="3"/>
  <c r="G198" i="3"/>
  <c r="G197" i="3"/>
  <c r="J197" i="3"/>
  <c r="I197" i="3"/>
  <c r="H197" i="3"/>
  <c r="G196" i="3"/>
  <c r="G195" i="3"/>
  <c r="G194" i="3"/>
  <c r="J194" i="3"/>
  <c r="I194" i="3"/>
  <c r="H194" i="3"/>
  <c r="G193" i="3"/>
  <c r="G192" i="3"/>
  <c r="G191" i="3"/>
  <c r="J191" i="3"/>
  <c r="I191" i="3"/>
  <c r="H191" i="3"/>
  <c r="G190" i="3"/>
  <c r="G189" i="3"/>
  <c r="G188" i="3"/>
  <c r="J188" i="3"/>
  <c r="I188" i="3"/>
  <c r="H188" i="3"/>
  <c r="G187" i="3"/>
  <c r="G186" i="3"/>
  <c r="G185" i="3"/>
  <c r="J185" i="3"/>
  <c r="I185" i="3"/>
  <c r="H185" i="3"/>
  <c r="G184" i="3"/>
  <c r="G183" i="3"/>
  <c r="G182" i="3"/>
  <c r="J182" i="3"/>
  <c r="I182" i="3"/>
  <c r="H182" i="3"/>
  <c r="G181" i="3"/>
  <c r="G180" i="3"/>
  <c r="G179" i="3"/>
  <c r="J179" i="3"/>
  <c r="I179" i="3"/>
  <c r="H179" i="3"/>
  <c r="G178" i="3"/>
  <c r="G177" i="3"/>
  <c r="G176" i="3"/>
  <c r="J176" i="3"/>
  <c r="I176" i="3"/>
  <c r="H176" i="3"/>
  <c r="G175" i="3"/>
  <c r="G174" i="3"/>
  <c r="G173" i="3"/>
  <c r="J173" i="3"/>
  <c r="I173" i="3"/>
  <c r="H173" i="3"/>
  <c r="G172" i="3"/>
  <c r="G171" i="3"/>
  <c r="G170" i="3"/>
  <c r="J170" i="3"/>
  <c r="I170" i="3"/>
  <c r="H170" i="3"/>
  <c r="G169" i="3"/>
  <c r="G168" i="3"/>
  <c r="G167" i="3"/>
  <c r="J167" i="3"/>
  <c r="I167" i="3"/>
  <c r="H167" i="3"/>
  <c r="G166" i="3"/>
  <c r="G165" i="3"/>
  <c r="G164" i="3"/>
  <c r="J164" i="3"/>
  <c r="I164" i="3"/>
  <c r="H164" i="3"/>
  <c r="G163" i="3"/>
  <c r="G162" i="3"/>
  <c r="G161" i="3"/>
  <c r="J161" i="3"/>
  <c r="I161" i="3"/>
  <c r="H161" i="3"/>
  <c r="G160" i="3"/>
  <c r="G159" i="3"/>
  <c r="G158" i="3"/>
  <c r="J158" i="3"/>
  <c r="I158" i="3"/>
  <c r="H158" i="3"/>
  <c r="G157" i="3"/>
  <c r="G156" i="3"/>
  <c r="G155" i="3"/>
  <c r="J155" i="3"/>
  <c r="I155" i="3"/>
  <c r="H155" i="3"/>
  <c r="G154" i="3"/>
  <c r="G153" i="3"/>
  <c r="G152" i="3"/>
  <c r="J152" i="3"/>
  <c r="I152" i="3"/>
  <c r="H152" i="3"/>
  <c r="G151" i="3"/>
  <c r="G150" i="3"/>
  <c r="G149" i="3"/>
  <c r="J149" i="3"/>
  <c r="I149" i="3"/>
  <c r="H149" i="3"/>
  <c r="G148" i="3"/>
  <c r="G147" i="3"/>
  <c r="G146" i="3"/>
  <c r="J146" i="3"/>
  <c r="I146" i="3"/>
  <c r="H146" i="3"/>
  <c r="G145" i="3"/>
  <c r="G144" i="3"/>
  <c r="G143" i="3"/>
  <c r="J143" i="3"/>
  <c r="I143" i="3"/>
  <c r="H143" i="3"/>
  <c r="G142" i="3"/>
  <c r="G141" i="3"/>
  <c r="G140" i="3"/>
  <c r="J140" i="3"/>
  <c r="I140" i="3"/>
  <c r="H140" i="3"/>
  <c r="G139" i="3"/>
  <c r="G138" i="3"/>
  <c r="G137" i="3"/>
  <c r="J137" i="3"/>
  <c r="I137" i="3"/>
  <c r="H137" i="3"/>
  <c r="G136" i="3"/>
  <c r="G135" i="3"/>
  <c r="G134" i="3"/>
  <c r="J134" i="3"/>
  <c r="I134" i="3"/>
  <c r="H134" i="3"/>
  <c r="G133" i="3"/>
  <c r="G132" i="3"/>
  <c r="G130" i="3"/>
  <c r="G129" i="3"/>
  <c r="G128" i="3"/>
  <c r="J128" i="3"/>
  <c r="I128" i="3"/>
  <c r="H128" i="3"/>
  <c r="G127" i="3"/>
  <c r="G126" i="3"/>
  <c r="G125" i="3"/>
  <c r="J125" i="3"/>
  <c r="I125" i="3"/>
  <c r="H125" i="3"/>
  <c r="G124" i="3"/>
  <c r="G123" i="3"/>
  <c r="G122" i="3"/>
  <c r="J122" i="3"/>
  <c r="I122" i="3"/>
  <c r="H122" i="3"/>
  <c r="G121" i="3"/>
  <c r="G120" i="3"/>
  <c r="G119" i="3"/>
  <c r="J119" i="3"/>
  <c r="I119" i="3"/>
  <c r="H119" i="3"/>
  <c r="G118" i="3"/>
  <c r="G117" i="3"/>
  <c r="G116" i="3"/>
  <c r="J116" i="3"/>
  <c r="I116" i="3"/>
  <c r="H116" i="3"/>
  <c r="G115" i="3"/>
  <c r="G114" i="3"/>
  <c r="G113" i="3"/>
  <c r="J113" i="3"/>
  <c r="I113" i="3"/>
  <c r="H113" i="3"/>
  <c r="G112" i="3"/>
  <c r="G111" i="3"/>
  <c r="G110" i="3"/>
  <c r="J110" i="3"/>
  <c r="I110" i="3"/>
  <c r="H110" i="3"/>
  <c r="G109" i="3"/>
  <c r="G108" i="3"/>
  <c r="G107" i="3"/>
  <c r="J107" i="3"/>
  <c r="I107" i="3"/>
  <c r="H107" i="3"/>
  <c r="G106" i="3"/>
  <c r="G105" i="3"/>
  <c r="G104" i="3"/>
  <c r="J104" i="3"/>
  <c r="I104" i="3"/>
  <c r="H104" i="3"/>
  <c r="G103" i="3"/>
  <c r="G102" i="3"/>
  <c r="G101" i="3"/>
  <c r="J101" i="3"/>
  <c r="I101" i="3"/>
  <c r="H101" i="3"/>
  <c r="G100" i="3"/>
  <c r="G99" i="3"/>
  <c r="G98" i="3"/>
  <c r="J98" i="3"/>
  <c r="I98" i="3"/>
  <c r="H98" i="3"/>
  <c r="G97" i="3"/>
  <c r="G96" i="3"/>
  <c r="G95" i="3"/>
  <c r="J95" i="3"/>
  <c r="I95" i="3"/>
  <c r="H95" i="3"/>
  <c r="G94" i="3"/>
  <c r="G93" i="3"/>
  <c r="G92" i="3"/>
  <c r="J92" i="3"/>
  <c r="I92" i="3"/>
  <c r="H92" i="3"/>
  <c r="G91" i="3"/>
  <c r="G90" i="3"/>
  <c r="G89" i="3"/>
  <c r="J89" i="3"/>
  <c r="I89" i="3"/>
  <c r="H89" i="3"/>
  <c r="G88" i="3"/>
  <c r="G87" i="3"/>
  <c r="G86" i="3"/>
  <c r="J86" i="3"/>
  <c r="I86" i="3"/>
  <c r="H86" i="3"/>
  <c r="G85" i="3"/>
  <c r="G84" i="3"/>
  <c r="G83" i="3"/>
  <c r="J83" i="3"/>
  <c r="I83" i="3"/>
  <c r="H83" i="3"/>
  <c r="G82" i="3"/>
  <c r="G81" i="3"/>
  <c r="G80" i="3"/>
  <c r="J80" i="3"/>
  <c r="I80" i="3"/>
  <c r="H80" i="3"/>
  <c r="G79" i="3"/>
  <c r="G78" i="3"/>
  <c r="G77" i="3"/>
  <c r="J77" i="3"/>
  <c r="I77" i="3"/>
  <c r="H77" i="3"/>
  <c r="G76" i="3"/>
  <c r="G75" i="3"/>
  <c r="G74" i="3"/>
  <c r="M74" i="3"/>
  <c r="L74" i="3"/>
  <c r="K74" i="3"/>
  <c r="J74" i="3"/>
  <c r="I74" i="3"/>
  <c r="H74" i="3"/>
  <c r="G71" i="3"/>
  <c r="M71" i="3"/>
  <c r="L71" i="3"/>
  <c r="K71" i="3"/>
  <c r="J71" i="3"/>
  <c r="I71" i="3"/>
  <c r="H71" i="3"/>
  <c r="G68" i="3"/>
  <c r="M68" i="3"/>
  <c r="L68" i="3"/>
  <c r="K68" i="3"/>
  <c r="J68" i="3"/>
  <c r="I68" i="3"/>
  <c r="H68" i="3"/>
  <c r="G65" i="3"/>
  <c r="M65" i="3"/>
  <c r="L65" i="3"/>
  <c r="K65" i="3"/>
  <c r="J65" i="3"/>
  <c r="I65" i="3"/>
  <c r="H65" i="3"/>
  <c r="G62" i="3"/>
  <c r="M62" i="3"/>
  <c r="L62" i="3"/>
  <c r="K62" i="3"/>
  <c r="J62" i="3"/>
  <c r="I62" i="3"/>
  <c r="H62" i="3"/>
  <c r="G59" i="3"/>
  <c r="M59" i="3"/>
  <c r="L59" i="3"/>
  <c r="K59" i="3"/>
  <c r="J59" i="3"/>
  <c r="I59" i="3"/>
  <c r="H59" i="3"/>
  <c r="G56" i="3"/>
  <c r="M56" i="3"/>
  <c r="L56" i="3"/>
  <c r="K56" i="3"/>
  <c r="J56" i="3"/>
  <c r="I56" i="3"/>
  <c r="H56" i="3"/>
  <c r="G53" i="3"/>
  <c r="M53" i="3"/>
  <c r="L53" i="3"/>
  <c r="K53" i="3"/>
  <c r="J53" i="3"/>
  <c r="I53" i="3"/>
  <c r="H53" i="3"/>
  <c r="I50" i="3"/>
  <c r="H50" i="3"/>
  <c r="I47" i="3"/>
  <c r="H47" i="3"/>
  <c r="I44" i="3"/>
  <c r="H44" i="3"/>
  <c r="I41" i="3"/>
  <c r="H41" i="3"/>
  <c r="I38" i="3"/>
  <c r="H38" i="3"/>
  <c r="I35" i="3"/>
  <c r="H35" i="3"/>
  <c r="I32" i="3"/>
  <c r="H32" i="3"/>
  <c r="I29" i="3"/>
  <c r="H29" i="3"/>
  <c r="I26" i="3"/>
  <c r="H26" i="3"/>
  <c r="I23" i="3"/>
  <c r="H23" i="3"/>
  <c r="I20" i="3"/>
  <c r="H20" i="3"/>
  <c r="I17" i="3"/>
  <c r="H17" i="3"/>
  <c r="I14" i="3"/>
  <c r="H14" i="3"/>
  <c r="I11" i="3"/>
  <c r="H11" i="3"/>
  <c r="I8" i="3"/>
  <c r="H8" i="3"/>
  <c r="I5" i="3"/>
  <c r="H5" i="3"/>
  <c r="G242" i="2"/>
  <c r="J242" i="2"/>
  <c r="I242" i="2"/>
  <c r="H242" i="2"/>
  <c r="G241" i="2"/>
  <c r="G240" i="2"/>
  <c r="G239" i="2"/>
  <c r="J239" i="2"/>
  <c r="I239" i="2"/>
  <c r="H239" i="2"/>
  <c r="G238" i="2"/>
  <c r="G237" i="2"/>
  <c r="G236" i="2"/>
  <c r="J236" i="2"/>
  <c r="I236" i="2"/>
  <c r="H236" i="2"/>
  <c r="G235" i="2"/>
  <c r="G234" i="2"/>
  <c r="G233" i="2"/>
  <c r="J233" i="2"/>
  <c r="I233" i="2"/>
  <c r="H233" i="2"/>
  <c r="G232" i="2"/>
  <c r="G231" i="2"/>
  <c r="G230" i="2"/>
  <c r="J230" i="2"/>
  <c r="I230" i="2"/>
  <c r="H230" i="2"/>
  <c r="G229" i="2"/>
  <c r="G228" i="2"/>
  <c r="G227" i="2"/>
  <c r="J227" i="2"/>
  <c r="I227" i="2"/>
  <c r="H227" i="2"/>
  <c r="G226" i="2"/>
  <c r="G225" i="2"/>
  <c r="G224" i="2"/>
  <c r="J224" i="2"/>
  <c r="I224" i="2"/>
  <c r="H224" i="2"/>
  <c r="G223" i="2"/>
  <c r="G222" i="2"/>
  <c r="G221" i="2"/>
  <c r="J221" i="2"/>
  <c r="I221" i="2"/>
  <c r="H221" i="2"/>
  <c r="G220" i="2"/>
  <c r="G219" i="2"/>
  <c r="G218" i="2"/>
  <c r="J218" i="2"/>
  <c r="I218" i="2"/>
  <c r="H218" i="2"/>
  <c r="G217" i="2"/>
  <c r="G216" i="2"/>
  <c r="G215" i="2"/>
  <c r="J215" i="2"/>
  <c r="I215" i="2"/>
  <c r="H215" i="2"/>
  <c r="G214" i="2"/>
  <c r="G213" i="2"/>
  <c r="G212" i="2"/>
  <c r="J212" i="2"/>
  <c r="I212" i="2"/>
  <c r="H212" i="2"/>
  <c r="G211" i="2"/>
  <c r="G210" i="2"/>
  <c r="G209" i="2"/>
  <c r="J209" i="2"/>
  <c r="I209" i="2"/>
  <c r="H209" i="2"/>
  <c r="G208" i="2"/>
  <c r="G207" i="2"/>
  <c r="G206" i="2"/>
  <c r="J206" i="2"/>
  <c r="I206" i="2"/>
  <c r="H206" i="2"/>
  <c r="G205" i="2"/>
  <c r="G204" i="2"/>
  <c r="G203" i="2"/>
  <c r="J203" i="2"/>
  <c r="I203" i="2"/>
  <c r="H203" i="2"/>
  <c r="G202" i="2"/>
  <c r="G201" i="2"/>
  <c r="G200" i="2"/>
  <c r="J200" i="2"/>
  <c r="I200" i="2"/>
  <c r="H200" i="2"/>
  <c r="G199" i="2"/>
  <c r="G198" i="2"/>
  <c r="G197" i="2"/>
  <c r="J197" i="2"/>
  <c r="I197" i="2"/>
  <c r="H197" i="2"/>
  <c r="G196" i="2"/>
  <c r="G195" i="2"/>
  <c r="G194" i="2"/>
  <c r="J194" i="2"/>
  <c r="I194" i="2"/>
  <c r="H194" i="2"/>
  <c r="G193" i="2"/>
  <c r="G192" i="2"/>
  <c r="G191" i="2"/>
  <c r="J191" i="2"/>
  <c r="I191" i="2"/>
  <c r="H191" i="2"/>
  <c r="G190" i="2"/>
  <c r="G189" i="2"/>
  <c r="G188" i="2"/>
  <c r="J188" i="2"/>
  <c r="I188" i="2"/>
  <c r="H188" i="2"/>
  <c r="G187" i="2"/>
  <c r="G186" i="2"/>
  <c r="G185" i="2"/>
  <c r="J185" i="2"/>
  <c r="I185" i="2"/>
  <c r="H185" i="2"/>
  <c r="G184" i="2"/>
  <c r="G183" i="2"/>
  <c r="G182" i="2"/>
  <c r="J182" i="2"/>
  <c r="I182" i="2"/>
  <c r="H182" i="2"/>
  <c r="G181" i="2"/>
  <c r="G180" i="2"/>
  <c r="G179" i="2"/>
  <c r="J179" i="2"/>
  <c r="I179" i="2"/>
  <c r="H179" i="2"/>
  <c r="G178" i="2"/>
  <c r="G177" i="2"/>
  <c r="G176" i="2"/>
  <c r="J176" i="2"/>
  <c r="I176" i="2"/>
  <c r="H176" i="2"/>
  <c r="G175" i="2"/>
  <c r="G174" i="2"/>
  <c r="G173" i="2"/>
  <c r="J173" i="2"/>
  <c r="I173" i="2"/>
  <c r="H173" i="2"/>
  <c r="G172" i="2"/>
  <c r="G171" i="2"/>
  <c r="G170" i="2"/>
  <c r="J170" i="2"/>
  <c r="I170" i="2"/>
  <c r="H170" i="2"/>
  <c r="G169" i="2"/>
  <c r="G168" i="2"/>
  <c r="G167" i="2"/>
  <c r="J167" i="2"/>
  <c r="I167" i="2"/>
  <c r="H167" i="2"/>
  <c r="G166" i="2"/>
  <c r="G165" i="2"/>
  <c r="G164" i="2"/>
  <c r="J164" i="2"/>
  <c r="I164" i="2"/>
  <c r="H164" i="2"/>
  <c r="G163" i="2"/>
  <c r="G162" i="2"/>
  <c r="G161" i="2"/>
  <c r="J161" i="2"/>
  <c r="I161" i="2"/>
  <c r="H161" i="2"/>
  <c r="G160" i="2"/>
  <c r="G159" i="2"/>
  <c r="G158" i="2"/>
  <c r="J158" i="2"/>
  <c r="I158" i="2"/>
  <c r="H158" i="2"/>
  <c r="G157" i="2"/>
  <c r="G156" i="2"/>
  <c r="G155" i="2"/>
  <c r="J155" i="2"/>
  <c r="I155" i="2"/>
  <c r="H155" i="2"/>
  <c r="G154" i="2"/>
  <c r="G153" i="2"/>
  <c r="G152" i="2"/>
  <c r="J152" i="2"/>
  <c r="I152" i="2"/>
  <c r="H152" i="2"/>
  <c r="G151" i="2"/>
  <c r="G150" i="2"/>
  <c r="G149" i="2"/>
  <c r="J149" i="2"/>
  <c r="I149" i="2"/>
  <c r="H149" i="2"/>
  <c r="G148" i="2"/>
  <c r="G147" i="2"/>
  <c r="G146" i="2"/>
  <c r="J146" i="2"/>
  <c r="I146" i="2"/>
  <c r="H146" i="2"/>
  <c r="G145" i="2"/>
  <c r="G144" i="2"/>
  <c r="G143" i="2"/>
  <c r="J143" i="2"/>
  <c r="I143" i="2"/>
  <c r="H143" i="2"/>
  <c r="G142" i="2"/>
  <c r="G141" i="2"/>
  <c r="G140" i="2"/>
  <c r="J140" i="2"/>
  <c r="I140" i="2"/>
  <c r="H140" i="2"/>
  <c r="G139" i="2"/>
  <c r="G138" i="2"/>
  <c r="G137" i="2"/>
  <c r="J137" i="2"/>
  <c r="I137" i="2"/>
  <c r="H137" i="2"/>
  <c r="G136" i="2"/>
  <c r="G135" i="2"/>
  <c r="G134" i="2"/>
  <c r="J134" i="2"/>
  <c r="I134" i="2"/>
  <c r="H134" i="2"/>
  <c r="G133" i="2"/>
  <c r="G132" i="2"/>
  <c r="G131" i="2"/>
  <c r="J131" i="2"/>
  <c r="I131" i="2"/>
  <c r="H131" i="2"/>
  <c r="G130" i="2"/>
  <c r="G129" i="2"/>
  <c r="G128" i="2"/>
  <c r="J128" i="2"/>
  <c r="I128" i="2"/>
  <c r="H128" i="2"/>
  <c r="G127" i="2"/>
  <c r="G126" i="2"/>
  <c r="G125" i="2"/>
  <c r="J125" i="2"/>
  <c r="I125" i="2"/>
  <c r="H125" i="2"/>
  <c r="G124" i="2"/>
  <c r="G123" i="2"/>
  <c r="G122" i="2"/>
  <c r="J122" i="2"/>
  <c r="I122" i="2"/>
  <c r="H122" i="2"/>
  <c r="G121" i="2"/>
  <c r="G120" i="2"/>
  <c r="G119" i="2"/>
  <c r="J119" i="2"/>
  <c r="I119" i="2"/>
  <c r="H119" i="2"/>
  <c r="G118" i="2"/>
  <c r="G117" i="2"/>
  <c r="G116" i="2"/>
  <c r="J116" i="2"/>
  <c r="I116" i="2"/>
  <c r="H116" i="2"/>
  <c r="G115" i="2"/>
  <c r="G114" i="2"/>
  <c r="G113" i="2"/>
  <c r="J113" i="2"/>
  <c r="I113" i="2"/>
  <c r="H113" i="2"/>
  <c r="G112" i="2"/>
  <c r="G111" i="2"/>
  <c r="G110" i="2"/>
  <c r="J110" i="2"/>
  <c r="I110" i="2"/>
  <c r="H110" i="2"/>
  <c r="G109" i="2"/>
  <c r="G108" i="2"/>
  <c r="G107" i="2"/>
  <c r="J107" i="2"/>
  <c r="I107" i="2"/>
  <c r="H107" i="2"/>
  <c r="G106" i="2"/>
  <c r="G105" i="2"/>
  <c r="G104" i="2"/>
  <c r="J104" i="2"/>
  <c r="I104" i="2"/>
  <c r="H104" i="2"/>
  <c r="G103" i="2"/>
  <c r="G102" i="2"/>
  <c r="G101" i="2"/>
  <c r="J101" i="2"/>
  <c r="I101" i="2"/>
  <c r="H101" i="2"/>
  <c r="G100" i="2"/>
  <c r="G99" i="2"/>
  <c r="G98" i="2"/>
  <c r="J98" i="2"/>
  <c r="I98" i="2"/>
  <c r="H98" i="2"/>
  <c r="G97" i="2"/>
  <c r="G96" i="2"/>
  <c r="G95" i="2"/>
  <c r="J95" i="2"/>
  <c r="I95" i="2"/>
  <c r="H95" i="2"/>
  <c r="G94" i="2"/>
  <c r="G93" i="2"/>
  <c r="G92" i="2"/>
  <c r="J92" i="2"/>
  <c r="I92" i="2"/>
  <c r="H92" i="2"/>
  <c r="G91" i="2"/>
  <c r="G90" i="2"/>
  <c r="G89" i="2"/>
  <c r="J89" i="2"/>
  <c r="I89" i="2"/>
  <c r="H89" i="2"/>
  <c r="G88" i="2"/>
  <c r="G87" i="2"/>
  <c r="G86" i="2"/>
  <c r="J86" i="2"/>
  <c r="I86" i="2"/>
  <c r="H86" i="2"/>
  <c r="G85" i="2"/>
  <c r="G84" i="2"/>
  <c r="G83" i="2"/>
  <c r="J83" i="2"/>
  <c r="I83" i="2"/>
  <c r="H83" i="2"/>
  <c r="G82" i="2"/>
  <c r="G81" i="2"/>
  <c r="G80" i="2"/>
  <c r="J80" i="2"/>
  <c r="I80" i="2"/>
  <c r="H80" i="2"/>
  <c r="G79" i="2"/>
  <c r="G78" i="2"/>
  <c r="G77" i="2"/>
  <c r="J77" i="2"/>
  <c r="I77" i="2"/>
  <c r="H77" i="2"/>
  <c r="G76" i="2"/>
  <c r="G75" i="2"/>
  <c r="G74" i="2"/>
  <c r="M74" i="2"/>
  <c r="L74" i="2"/>
  <c r="K74" i="2"/>
  <c r="J74" i="2"/>
  <c r="I74" i="2"/>
  <c r="H74" i="2"/>
  <c r="G71" i="2"/>
  <c r="M71" i="2"/>
  <c r="L71" i="2"/>
  <c r="K71" i="2"/>
  <c r="J71" i="2"/>
  <c r="I71" i="2"/>
  <c r="H71" i="2"/>
  <c r="G68" i="2"/>
  <c r="M68" i="2"/>
  <c r="L68" i="2"/>
  <c r="K68" i="2"/>
  <c r="J68" i="2"/>
  <c r="I68" i="2"/>
  <c r="H68" i="2"/>
  <c r="G65" i="2"/>
  <c r="M65" i="2"/>
  <c r="L65" i="2"/>
  <c r="K65" i="2"/>
  <c r="J65" i="2"/>
  <c r="I65" i="2"/>
  <c r="H65" i="2"/>
  <c r="G62" i="2"/>
  <c r="M62" i="2"/>
  <c r="L62" i="2"/>
  <c r="K62" i="2"/>
  <c r="J62" i="2"/>
  <c r="I62" i="2"/>
  <c r="H62" i="2"/>
  <c r="G59" i="2"/>
  <c r="M59" i="2"/>
  <c r="L59" i="2"/>
  <c r="K59" i="2"/>
  <c r="J59" i="2"/>
  <c r="I59" i="2"/>
  <c r="H59" i="2"/>
  <c r="G56" i="2"/>
  <c r="M56" i="2"/>
  <c r="L56" i="2"/>
  <c r="K56" i="2"/>
  <c r="J56" i="2"/>
  <c r="I56" i="2"/>
  <c r="H56" i="2"/>
  <c r="G53" i="2"/>
  <c r="M53" i="2"/>
  <c r="L53" i="2"/>
  <c r="K53" i="2"/>
  <c r="J53" i="2"/>
  <c r="I53" i="2"/>
  <c r="H53" i="2"/>
  <c r="I50" i="2"/>
  <c r="H50" i="2"/>
  <c r="I47" i="2"/>
  <c r="H47" i="2"/>
  <c r="I44" i="2"/>
  <c r="H44" i="2"/>
  <c r="I41" i="2"/>
  <c r="H41" i="2"/>
  <c r="I38" i="2"/>
  <c r="H38" i="2"/>
  <c r="I35" i="2"/>
  <c r="H35" i="2"/>
  <c r="I32" i="2"/>
  <c r="H32" i="2"/>
  <c r="I29" i="2"/>
  <c r="H29" i="2"/>
  <c r="I26" i="2"/>
  <c r="H26" i="2"/>
  <c r="I23" i="2"/>
  <c r="H23" i="2"/>
  <c r="I20" i="2"/>
  <c r="H20" i="2"/>
  <c r="I17" i="2"/>
  <c r="H17" i="2"/>
  <c r="I14" i="2"/>
  <c r="H14" i="2"/>
  <c r="I11" i="2"/>
  <c r="H11" i="2"/>
  <c r="I8" i="2"/>
  <c r="H8" i="2"/>
  <c r="I5" i="2"/>
  <c r="H5" i="2"/>
  <c r="J242" i="1"/>
  <c r="J239" i="1"/>
  <c r="J236" i="1"/>
  <c r="J233" i="1"/>
  <c r="J230" i="1"/>
  <c r="J227" i="1"/>
  <c r="J224" i="1"/>
  <c r="J221" i="1"/>
  <c r="J218" i="1"/>
  <c r="J215" i="1"/>
  <c r="J212" i="1"/>
  <c r="J209" i="1"/>
  <c r="J206" i="1"/>
  <c r="J203" i="1"/>
  <c r="J200" i="1"/>
  <c r="J197" i="1"/>
  <c r="J194" i="1"/>
  <c r="J191" i="1"/>
  <c r="J188" i="1"/>
  <c r="J185" i="1"/>
  <c r="J182" i="1"/>
  <c r="J179" i="1"/>
  <c r="J176" i="1"/>
  <c r="J173" i="1"/>
  <c r="J170" i="1"/>
  <c r="J167" i="1"/>
  <c r="J164" i="1"/>
  <c r="J161" i="1"/>
  <c r="J152" i="1"/>
  <c r="J149" i="1"/>
  <c r="J146" i="1"/>
  <c r="J143" i="1"/>
  <c r="J140" i="1"/>
  <c r="J137" i="1"/>
  <c r="J134" i="1"/>
  <c r="J131" i="1"/>
  <c r="J128" i="1"/>
  <c r="J125" i="1"/>
  <c r="J122" i="1"/>
  <c r="J119" i="1"/>
  <c r="J116" i="1"/>
  <c r="J113" i="1"/>
  <c r="J110" i="1"/>
  <c r="J107" i="1"/>
  <c r="J104" i="1"/>
  <c r="J101" i="1"/>
  <c r="J98" i="1"/>
  <c r="J95" i="1"/>
  <c r="J92" i="1"/>
  <c r="J89" i="1"/>
  <c r="J86" i="1"/>
  <c r="J83" i="1"/>
  <c r="J80" i="1"/>
  <c r="J77" i="1"/>
  <c r="L74" i="1"/>
  <c r="K74" i="1"/>
  <c r="J74" i="1"/>
  <c r="I74" i="1"/>
  <c r="L71" i="1"/>
  <c r="K71" i="1"/>
  <c r="J71" i="1"/>
  <c r="I71" i="1"/>
  <c r="L68" i="1"/>
  <c r="K68" i="1"/>
  <c r="J68" i="1"/>
  <c r="I68" i="1"/>
  <c r="L65" i="1"/>
  <c r="K65" i="1"/>
  <c r="J65" i="1"/>
  <c r="I65" i="1"/>
  <c r="J62" i="1"/>
  <c r="J59" i="1"/>
  <c r="J56" i="1"/>
  <c r="L53" i="1"/>
  <c r="I53" i="1"/>
  <c r="J53" i="1"/>
  <c r="K53" i="1"/>
  <c r="H11" i="1"/>
  <c r="K11" i="1"/>
  <c r="H14" i="1"/>
  <c r="K14" i="1"/>
  <c r="H17" i="1"/>
  <c r="K17" i="1"/>
  <c r="H20" i="1"/>
  <c r="K20" i="1"/>
  <c r="H23" i="1"/>
  <c r="K23" i="1"/>
  <c r="H26" i="1"/>
  <c r="K26" i="1"/>
  <c r="H29" i="1"/>
  <c r="K29" i="1"/>
  <c r="H32" i="1"/>
  <c r="K32" i="1"/>
  <c r="H35" i="1"/>
  <c r="K35" i="1"/>
  <c r="H38" i="1"/>
  <c r="K38" i="1"/>
  <c r="H41" i="1"/>
  <c r="K41" i="1"/>
  <c r="H44" i="1"/>
  <c r="K44" i="1"/>
  <c r="H47" i="1"/>
  <c r="K47" i="1"/>
  <c r="H50" i="1"/>
  <c r="K50" i="1"/>
  <c r="M53" i="1"/>
  <c r="H53" i="1"/>
  <c r="M56" i="1"/>
  <c r="M59" i="1"/>
  <c r="M62" i="1"/>
  <c r="M65" i="1"/>
  <c r="H65" i="1"/>
  <c r="M68" i="1"/>
  <c r="H68" i="1"/>
  <c r="M71" i="1"/>
  <c r="H71" i="1"/>
  <c r="M74" i="1"/>
  <c r="H74" i="1"/>
  <c r="H8" i="1"/>
  <c r="K8" i="1"/>
  <c r="I5" i="1"/>
  <c r="H5" i="1"/>
  <c r="C206" i="10"/>
  <c r="X206" i="10"/>
  <c r="C319" i="10"/>
  <c r="X319" i="10"/>
  <c r="C346" i="10"/>
  <c r="X346" i="10"/>
  <c r="C160" i="10"/>
  <c r="C164" i="10"/>
  <c r="C169" i="10"/>
  <c r="C170" i="10"/>
  <c r="C173" i="10"/>
  <c r="C175" i="10"/>
  <c r="C178" i="10"/>
  <c r="C179" i="10"/>
  <c r="C182" i="10"/>
  <c r="C184" i="10"/>
  <c r="C187" i="10"/>
  <c r="C188" i="10"/>
  <c r="C191" i="10"/>
  <c r="X148" i="10"/>
  <c r="X170" i="10"/>
  <c r="X175" i="10"/>
  <c r="X179" i="10"/>
  <c r="X184" i="10"/>
  <c r="X188" i="10"/>
  <c r="C193" i="10"/>
  <c r="X193" i="10"/>
  <c r="C197" i="10"/>
  <c r="X197" i="10"/>
  <c r="C202" i="10"/>
  <c r="X202" i="10"/>
  <c r="C211" i="10"/>
  <c r="X211" i="10"/>
  <c r="C215" i="10"/>
  <c r="X215" i="10"/>
  <c r="C220" i="10"/>
  <c r="X220" i="10"/>
  <c r="C224" i="10"/>
  <c r="X224" i="10"/>
  <c r="C229" i="10"/>
  <c r="X229" i="10"/>
  <c r="C233" i="10"/>
  <c r="X233" i="10"/>
  <c r="C238" i="10"/>
  <c r="X238" i="10"/>
  <c r="C242" i="10"/>
  <c r="X242" i="10"/>
  <c r="C247" i="10"/>
  <c r="X247" i="10"/>
  <c r="C251" i="10"/>
  <c r="X251" i="10"/>
  <c r="C265" i="10"/>
  <c r="X265" i="10"/>
  <c r="C269" i="10"/>
  <c r="X269" i="10"/>
  <c r="C274" i="10"/>
  <c r="X274" i="10"/>
  <c r="C278" i="10"/>
  <c r="X278" i="10"/>
  <c r="C283" i="10"/>
  <c r="X283" i="10"/>
  <c r="C287" i="10"/>
  <c r="X287" i="10"/>
  <c r="C292" i="10"/>
  <c r="X292" i="10"/>
  <c r="C296" i="10"/>
  <c r="X296" i="10"/>
  <c r="C301" i="10"/>
  <c r="X301" i="10"/>
  <c r="C305" i="10"/>
  <c r="X305" i="10"/>
  <c r="C310" i="10"/>
  <c r="X310" i="10"/>
  <c r="C314" i="10"/>
  <c r="X314" i="10"/>
  <c r="C323" i="10"/>
  <c r="X323" i="10"/>
  <c r="C328" i="10"/>
  <c r="X328" i="10"/>
  <c r="C332" i="10"/>
  <c r="X332" i="10"/>
  <c r="C337" i="10"/>
  <c r="X337" i="10"/>
  <c r="C341" i="10"/>
  <c r="X341" i="10"/>
  <c r="C350" i="10"/>
  <c r="X350" i="10"/>
  <c r="C355" i="10"/>
  <c r="X355" i="10"/>
  <c r="C359" i="10"/>
  <c r="X359" i="10"/>
  <c r="C364" i="10"/>
  <c r="X364" i="10"/>
  <c r="C368" i="10"/>
  <c r="X368" i="10"/>
  <c r="C373" i="10"/>
  <c r="X373" i="10"/>
  <c r="C377" i="10"/>
  <c r="X377" i="10"/>
  <c r="C382" i="10"/>
  <c r="X382" i="10"/>
  <c r="C386" i="10"/>
  <c r="X386" i="10"/>
  <c r="C391" i="10"/>
  <c r="X391" i="10"/>
  <c r="C395" i="10"/>
  <c r="X395" i="10"/>
</calcChain>
</file>

<file path=xl/connections.xml><?xml version="1.0" encoding="utf-8"?>
<connections xmlns="http://schemas.openxmlformats.org/spreadsheetml/2006/main">
  <connection id="1" name="chetud.txt" type="6" refreshedVersion="0" background="1" saveData="1">
    <textPr fileType="mac" sourceFile="Macintosh HD:Users:laurentjegou:Documents:svg:enquete:limesurvey:684:chetud.txt" decimal="," thousands=" " tab="0" space="1" consecutive="1">
      <textFields count="2">
        <textField/>
        <textField/>
      </textFields>
    </textPr>
  </connection>
  <connection id="2" name="classiques.txt" type="6" refreshedVersion="0" background="1" saveData="1">
    <textPr fileType="mac" sourceFile="Macintosh HD:Users:laurentjegou:Documents:svg:enquete:limesurvey:684:classiques.txt" decimal="," thousands=" " tab="0" space="1" consecutive="1">
      <textFields count="2">
        <textField/>
        <textField/>
      </textFields>
    </textPr>
  </connection>
  <connection id="3" name="edition.txt" type="6" refreshedVersion="0" background="1" saveData="1">
    <textPr fileType="mac" sourceFile="Macintosh HD:Users:laurentjegou:Documents:svg:enquete:limesurvey:684:edition.txt" decimal="," thousands=" " tab="0" space="1" consecutive="1">
      <textFields count="3">
        <textField/>
        <textField/>
        <textField/>
      </textFields>
    </textPr>
  </connection>
  <connection id="4" name="ens.txt" type="6" refreshedVersion="0" background="1" saveData="1">
    <textPr fileType="mac" sourceFile="Macintosh HD:Users:laurentjegou:Documents:svg:enquete:limesurvey:684:ens.txt" decimal="," thousands=" " tab="0" space="1" consecutive="1">
      <textFields count="3">
        <textField/>
        <textField/>
        <textField/>
      </textFields>
    </textPr>
  </connection>
  <connection id="5" name="episode.txt" type="6" refreshedVersion="0" background="1" saveData="1">
    <textPr fileType="mac" sourceFile="Macintosh HD:Users:laurentjegou:Documents:svg:enquete:limesurvey:684:episode.txt" decimal="," thousands=" " tab="0" space="1" consecutive="1">
      <textFields count="3">
        <textField/>
        <textField/>
        <textField/>
      </textFields>
    </textPr>
  </connection>
  <connection id="6" name="etud.txt" type="6" refreshedVersion="0" background="1" saveData="1">
    <textPr fileType="mac" sourceFile="Macintosh HD:Users:laurentjegou:Documents:svg:enquete:limesurvey:684:etud.txt" decimal="," thousands=" " tab="0" space="1" consecutive="1">
      <textFields count="3">
        <textField/>
        <textField/>
        <textField/>
      </textFields>
    </textPr>
  </connection>
  <connection id="7" name="nonsemi.txt" type="6" refreshedVersion="0" background="1" saveData="1">
    <textPr fileType="mac" sourceFile="Macintosh HD:Users:laurentjegou:Documents:svg:enquete:limesurvey:684:nonsemi.txt" decimal="," thousands=" " tab="0" space="1" consecutive="1">
      <textFields count="2">
        <textField/>
        <textField/>
      </textFields>
    </textPr>
  </connection>
  <connection id="8" name="originaux.txt" type="6" refreshedVersion="0" background="1" saveData="1">
    <textPr fileType="mac" sourceFile="Macintosh HD:Users:laurentjegou:Documents:svg:enquete:limesurvey:684:originaux.txt" decimal="," thousands=" " tab="0" space="1" consecutive="1">
      <textFields count="2">
        <textField/>
        <textField/>
      </textFields>
    </textPr>
  </connection>
  <connection id="9" name="rech.txt" type="6" refreshedVersion="0" background="1" saveData="1">
    <textPr fileType="mac" sourceFile="Macintosh HD:Users:laurentjegou:Documents:svg:enquete:limesurvey:684:rech.txt" decimal="," thousands=" " tab="0" space="1" consecutive="1">
      <textFields count="3">
        <textField/>
        <textField/>
        <textField/>
      </textFields>
    </textPr>
  </connection>
  <connection id="10" name="reguliers.txt" type="6" refreshedVersion="0" background="1" saveData="1">
    <textPr fileType="mac" sourceFile="Macintosh HD:Users:laurentjegou:Documents:svg:enquete:limesurvey:684:reguliers.txt" decimal="," thousands=" " tab="0" space="1" consecutive="1">
      <textFields count="2">
        <textField/>
        <textField/>
      </textFields>
    </textPr>
  </connection>
  <connection id="11" name="semi.txt" type="6" refreshedVersion="0" background="1" saveData="1">
    <textPr fileType="mac" sourceFile="Macintosh HD:Users:laurentjegou:Documents:svg:enquete:limesurvey:684:semi.txt" decimal="," thousands=" " tab="0" space="1" consecutive="1">
      <textFields count="2">
        <textField/>
        <textField/>
      </textFields>
    </textPr>
  </connection>
  <connection id="12" name="total.txt" type="6" refreshedVersion="0" background="1" saveData="1">
    <textPr fileType="mac" sourceFile="Macintosh HD:Users:laurentjegou:Documents:svg:enquete:limesurvey:684:total.txt" decimal="," thousands=" " tab="0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<sst xmlns="http://schemas.openxmlformats.org/spreadsheetml/2006/main" count="9058" uniqueCount="175">
  <si>
    <t>en</t>
  </si>
  <si>
    <t>fr</t>
  </si>
  <si>
    <t>Non</t>
  </si>
  <si>
    <t>Oui</t>
  </si>
  <si>
    <t>1_tafdac</t>
  </si>
  <si>
    <t>2_dac</t>
  </si>
  <si>
    <t>3_nini</t>
  </si>
  <si>
    <t>4_pasdac</t>
  </si>
  <si>
    <t>5_pdtdac</t>
  </si>
  <si>
    <t>c1</t>
  </si>
  <si>
    <t>c2</t>
  </si>
  <si>
    <t>Langue</t>
  </si>
  <si>
    <t>gq1_1</t>
  </si>
  <si>
    <t>gq1_2</t>
  </si>
  <si>
    <t>gq1_3</t>
  </si>
  <si>
    <t>gq1_4</t>
  </si>
  <si>
    <t>gq1_5</t>
  </si>
  <si>
    <t>gq1_6</t>
  </si>
  <si>
    <t>gq1_7</t>
  </si>
  <si>
    <t>gq1_8</t>
  </si>
  <si>
    <t>gq1bis_1</t>
  </si>
  <si>
    <t>gq1bis_2</t>
  </si>
  <si>
    <t>gq1bis_3</t>
  </si>
  <si>
    <t>gq1bis_4</t>
  </si>
  <si>
    <t>gq1bis_5</t>
  </si>
  <si>
    <t>gq1bis_6</t>
  </si>
  <si>
    <t>gq1bis_7</t>
  </si>
  <si>
    <t>gq2_1</t>
  </si>
  <si>
    <t>gq2_2</t>
  </si>
  <si>
    <t>gq2_3</t>
  </si>
  <si>
    <t>gq2_4</t>
  </si>
  <si>
    <t>gq2_5</t>
  </si>
  <si>
    <t>gq2_6</t>
  </si>
  <si>
    <t>gq2_7</t>
  </si>
  <si>
    <t>gq2_8</t>
  </si>
  <si>
    <t>cq1_1</t>
  </si>
  <si>
    <t>cq1_2</t>
  </si>
  <si>
    <t>cq2_1</t>
  </si>
  <si>
    <t>cq2_2</t>
  </si>
  <si>
    <t>cq3_1</t>
  </si>
  <si>
    <t>cq3_2</t>
  </si>
  <si>
    <t>cq5_1</t>
  </si>
  <si>
    <t>cq5_2</t>
  </si>
  <si>
    <t>cq6_1</t>
  </si>
  <si>
    <t>cq6_2</t>
  </si>
  <si>
    <t>cq7_1</t>
  </si>
  <si>
    <t>cq7_2</t>
  </si>
  <si>
    <t>cq8_1</t>
  </si>
  <si>
    <t>cq8_2</t>
  </si>
  <si>
    <t>cq9_1</t>
  </si>
  <si>
    <t>cq9_2</t>
  </si>
  <si>
    <t>cq10_1</t>
  </si>
  <si>
    <t>cq10_2</t>
  </si>
  <si>
    <t>fq1_1</t>
  </si>
  <si>
    <t>fq1_2</t>
  </si>
  <si>
    <t>fq2_1</t>
  </si>
  <si>
    <t>fq2_2</t>
  </si>
  <si>
    <t>fq3_1</t>
  </si>
  <si>
    <t>fq3_2</t>
  </si>
  <si>
    <t>fq4_1</t>
  </si>
  <si>
    <t>fq4_2</t>
  </si>
  <si>
    <t>fq5_1</t>
  </si>
  <si>
    <t>fq5_2</t>
  </si>
  <si>
    <t>fq6_1</t>
  </si>
  <si>
    <t>fq6_2</t>
  </si>
  <si>
    <t>fq8_1</t>
  </si>
  <si>
    <t>fq8_2</t>
  </si>
  <si>
    <t>fq9_1</t>
  </si>
  <si>
    <t>fq9_2</t>
  </si>
  <si>
    <t>fq10_1</t>
  </si>
  <si>
    <t>fq10_2</t>
  </si>
  <si>
    <t>fq11_1</t>
  </si>
  <si>
    <t>fq11_2</t>
  </si>
  <si>
    <t>fq7_1</t>
  </si>
  <si>
    <t>fq7_2</t>
  </si>
  <si>
    <t>mq1_1</t>
  </si>
  <si>
    <t>mq1_2</t>
  </si>
  <si>
    <t>mq2_1</t>
  </si>
  <si>
    <t>mq2_2</t>
  </si>
  <si>
    <t>mq3_1</t>
  </si>
  <si>
    <t>mq3_2</t>
  </si>
  <si>
    <t>mq4_1</t>
  </si>
  <si>
    <t>mq4_2</t>
  </si>
  <si>
    <t>aq1_1</t>
  </si>
  <si>
    <t>aq1_2</t>
  </si>
  <si>
    <t>aq2_1</t>
  </si>
  <si>
    <t>aq2_2</t>
  </si>
  <si>
    <t>aq3_1</t>
  </si>
  <si>
    <t>aq3_2</t>
  </si>
  <si>
    <t>aq4_1</t>
  </si>
  <si>
    <t>aq4_2</t>
  </si>
  <si>
    <t>Réponses totales</t>
  </si>
  <si>
    <t>nr</t>
  </si>
  <si>
    <t>S</t>
  </si>
  <si>
    <t>%</t>
  </si>
  <si>
    <t>Étudiants : réalisent des cartes pour leurs exercices et leurs mémoires.</t>
  </si>
  <si>
    <t>Enseignants : enseignent la carto. et produisent des docs. pédagogiques.</t>
  </si>
  <si>
    <t>Chercheurs</t>
  </si>
  <si>
    <t>Chargés d'études</t>
  </si>
  <si>
    <t>Édition</t>
  </si>
  <si>
    <t>Épisodiques</t>
  </si>
  <si>
    <t>Réguliers</t>
  </si>
  <si>
    <t>Total</t>
  </si>
  <si>
    <t>Étudiants</t>
  </si>
  <si>
    <t>Enseignants</t>
  </si>
  <si>
    <t>Sémiologie = agréable</t>
  </si>
  <si>
    <t>Sémio</t>
  </si>
  <si>
    <t>Sémiologie &lt;&gt; agréable</t>
  </si>
  <si>
    <t>NonSémio</t>
  </si>
  <si>
    <t>Originaux</t>
  </si>
  <si>
    <t>Originaux (gq2 sq. 5, 6 et 7)</t>
  </si>
  <si>
    <t>Classiques (gq2 sq. 5, 6 et 7)</t>
  </si>
  <si>
    <t>Classiques</t>
  </si>
  <si>
    <t>Tris par question</t>
  </si>
  <si>
    <t>Concepteurs non réalisateurs</t>
  </si>
  <si>
    <t>Réalisateurs non concepteurs</t>
  </si>
  <si>
    <t>Concepteurs et réalisateurs</t>
  </si>
  <si>
    <t>Concepteurs</t>
  </si>
  <si>
    <t>Réalisateurs</t>
  </si>
  <si>
    <t>Francophones</t>
  </si>
  <si>
    <t>Anglophones</t>
  </si>
  <si>
    <t>C+R</t>
  </si>
  <si>
    <t>G1</t>
  </si>
  <si>
    <t>G2</t>
  </si>
  <si>
    <t>G3</t>
  </si>
  <si>
    <t>G4</t>
  </si>
  <si>
    <t>C1</t>
  </si>
  <si>
    <t>C2</t>
  </si>
  <si>
    <t>C3</t>
  </si>
  <si>
    <t>C4</t>
  </si>
  <si>
    <t>C5</t>
  </si>
  <si>
    <t>C6</t>
  </si>
  <si>
    <t>C7</t>
  </si>
  <si>
    <t>C8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</si>
  <si>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</si>
  <si>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</si>
  <si>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</si>
  <si>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</si>
  <si>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</si>
  <si>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</si>
  <si>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</si>
  <si>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</si>
  <si>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</si>
  <si>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</si>
  <si>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</si>
  <si>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M1</t>
  </si>
  <si>
    <t>M2</t>
  </si>
  <si>
    <t>M3</t>
  </si>
  <si>
    <t>M4</t>
  </si>
  <si>
    <t>A1</t>
  </si>
  <si>
    <t>A2</t>
  </si>
  <si>
    <t>A3</t>
  </si>
  <si>
    <t>A4</t>
  </si>
  <si>
    <t>Efficace</t>
  </si>
  <si>
    <t>Agréable</t>
  </si>
  <si>
    <t>Efficacité</t>
  </si>
  <si>
    <t>NR</t>
  </si>
  <si>
    <t>X</t>
  </si>
  <si>
    <t>Mode</t>
  </si>
  <si>
    <t>NA's</t>
  </si>
  <si>
    <t>logical</t>
  </si>
  <si>
    <t>Length</t>
  </si>
  <si>
    <t>Class</t>
  </si>
  <si>
    <t>NULL</t>
  </si>
  <si>
    <t>expression(NULL</t>
  </si>
  <si>
    <t xml:space="preserve"> </t>
  </si>
  <si>
    <t>5_pdtda</t>
  </si>
  <si>
    <t>% réponses</t>
  </si>
  <si>
    <t>Moyenne pro.</t>
  </si>
  <si>
    <t>étudiants - enseignants</t>
  </si>
  <si>
    <t>sémio - non sémio</t>
  </si>
  <si>
    <t>originaux-classiques</t>
  </si>
  <si>
    <t>concepteurs-réalisateurs</t>
  </si>
  <si>
    <t>Concepteurs-Réalisateurs</t>
  </si>
  <si>
    <t>Fr-En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</si>
</sst>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9CC"/>
        <bgColor rgb="FF000000"/>
      </patternFill>
    </fill>
    <fill>
      <patternFill patternType="solid">
        <fgColor rgb="FFFF3509"/>
        <bgColor rgb="FF000000"/>
      </patternFill>
    </fill>
    <fill>
      <patternFill patternType="solid">
        <fgColor rgb="FFFFCA84"/>
        <bgColor rgb="FF000000"/>
      </patternFill>
    </fill>
  </fills>
  <borders count="1">
    <border>
      <left/>
      <right/>
      <top/>
      <bottom/>
      <diagonal/>
    </border>
  </borders>
  <cellStyleXfs count="23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2" fillId="0" borderId="0" xfId="0" applyNumberFormat="1" applyFont="1"/>
    <xf numFmtId="164" fontId="6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5" fillId="2" borderId="0" xfId="0" applyNumberFormat="1" applyFont="1" applyFill="1"/>
    <xf numFmtId="164" fontId="5" fillId="3" borderId="0" xfId="0" applyNumberFormat="1" applyFont="1" applyFill="1"/>
    <xf numFmtId="164" fontId="5" fillId="4" borderId="0" xfId="0" applyNumberFormat="1" applyFont="1" applyFill="1"/>
    <xf numFmtId="43" fontId="0" fillId="0" borderId="0" xfId="1591" applyFont="1"/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6" fillId="0" borderId="0" xfId="0" applyFont="1" applyFill="1" applyBorder="1" applyAlignment="1">
      <alignment horizontal="center"/>
    </xf>
  </cellXfs>
  <cellStyles count="234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2" builtinId="8" hidden="1"/>
    <cellStyle name="Lien hypertexte" xfId="1594" builtinId="8" hidden="1"/>
    <cellStyle name="Lien hypertexte" xfId="1596" builtinId="8" hidden="1"/>
    <cellStyle name="Lien hypertexte" xfId="1598" builtinId="8" hidden="1"/>
    <cellStyle name="Lien hypertexte" xfId="1600" builtinId="8" hidden="1"/>
    <cellStyle name="Lien hypertexte" xfId="1602" builtinId="8" hidden="1"/>
    <cellStyle name="Lien hypertexte" xfId="1604" builtinId="8" hidden="1"/>
    <cellStyle name="Lien hypertexte" xfId="1606" builtinId="8" hidden="1"/>
    <cellStyle name="Lien hypertexte" xfId="1608" builtinId="8" hidden="1"/>
    <cellStyle name="Lien hypertexte" xfId="1610" builtinId="8" hidden="1"/>
    <cellStyle name="Lien hypertexte" xfId="1612" builtinId="8" hidden="1"/>
    <cellStyle name="Lien hypertexte" xfId="1614" builtinId="8" hidden="1"/>
    <cellStyle name="Lien hypertexte" xfId="1616" builtinId="8" hidden="1"/>
    <cellStyle name="Lien hypertexte" xfId="1618" builtinId="8" hidden="1"/>
    <cellStyle name="Lien hypertexte" xfId="1620" builtinId="8" hidden="1"/>
    <cellStyle name="Lien hypertexte" xfId="1622" builtinId="8" hidden="1"/>
    <cellStyle name="Lien hypertexte" xfId="1624" builtinId="8" hidden="1"/>
    <cellStyle name="Lien hypertexte" xfId="1626" builtinId="8" hidden="1"/>
    <cellStyle name="Lien hypertexte" xfId="1628" builtinId="8" hidden="1"/>
    <cellStyle name="Lien hypertexte" xfId="1630" builtinId="8" hidden="1"/>
    <cellStyle name="Lien hypertexte" xfId="1632" builtinId="8" hidden="1"/>
    <cellStyle name="Lien hypertexte" xfId="1634" builtinId="8" hidden="1"/>
    <cellStyle name="Lien hypertexte" xfId="1636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740" builtinId="8" hidden="1"/>
    <cellStyle name="Lien hypertexte" xfId="1742" builtinId="8" hidden="1"/>
    <cellStyle name="Lien hypertexte" xfId="1744" builtinId="8" hidden="1"/>
    <cellStyle name="Lien hypertexte" xfId="1746" builtinId="8" hidden="1"/>
    <cellStyle name="Lien hypertexte" xfId="1748" builtinId="8" hidden="1"/>
    <cellStyle name="Lien hypertexte" xfId="1750" builtinId="8" hidden="1"/>
    <cellStyle name="Lien hypertexte" xfId="1752" builtinId="8" hidden="1"/>
    <cellStyle name="Lien hypertexte" xfId="1754" builtinId="8" hidden="1"/>
    <cellStyle name="Lien hypertexte" xfId="1756" builtinId="8" hidden="1"/>
    <cellStyle name="Lien hypertexte" xfId="1758" builtinId="8" hidden="1"/>
    <cellStyle name="Lien hypertexte" xfId="1760" builtinId="8" hidden="1"/>
    <cellStyle name="Lien hypertexte" xfId="1762" builtinId="8" hidden="1"/>
    <cellStyle name="Lien hypertexte" xfId="1764" builtinId="8" hidden="1"/>
    <cellStyle name="Lien hypertexte" xfId="1766" builtinId="8" hidden="1"/>
    <cellStyle name="Lien hypertexte" xfId="1768" builtinId="8" hidden="1"/>
    <cellStyle name="Lien hypertexte" xfId="1770" builtinId="8" hidden="1"/>
    <cellStyle name="Lien hypertexte" xfId="1772" builtinId="8" hidden="1"/>
    <cellStyle name="Lien hypertexte" xfId="1774" builtinId="8" hidden="1"/>
    <cellStyle name="Lien hypertexte" xfId="1776" builtinId="8" hidden="1"/>
    <cellStyle name="Lien hypertexte" xfId="1778" builtinId="8" hidden="1"/>
    <cellStyle name="Lien hypertexte" xfId="1780" builtinId="8" hidden="1"/>
    <cellStyle name="Lien hypertexte" xfId="1782" builtinId="8" hidden="1"/>
    <cellStyle name="Lien hypertexte" xfId="1784" builtinId="8" hidden="1"/>
    <cellStyle name="Lien hypertexte" xfId="1786" builtinId="8" hidden="1"/>
    <cellStyle name="Lien hypertexte" xfId="1788" builtinId="8" hidden="1"/>
    <cellStyle name="Lien hypertexte" xfId="1790" builtinId="8" hidden="1"/>
    <cellStyle name="Lien hypertexte" xfId="1792" builtinId="8" hidden="1"/>
    <cellStyle name="Lien hypertexte" xfId="1794" builtinId="8" hidden="1"/>
    <cellStyle name="Lien hypertexte" xfId="1796" builtinId="8" hidden="1"/>
    <cellStyle name="Lien hypertexte" xfId="1798" builtinId="8" hidden="1"/>
    <cellStyle name="Lien hypertexte" xfId="1800" builtinId="8" hidden="1"/>
    <cellStyle name="Lien hypertexte" xfId="1802" builtinId="8" hidden="1"/>
    <cellStyle name="Lien hypertexte" xfId="1804" builtinId="8" hidden="1"/>
    <cellStyle name="Lien hypertexte" xfId="1806" builtinId="8" hidden="1"/>
    <cellStyle name="Lien hypertexte" xfId="1808" builtinId="8" hidden="1"/>
    <cellStyle name="Lien hypertexte" xfId="1810" builtinId="8" hidden="1"/>
    <cellStyle name="Lien hypertexte" xfId="1812" builtinId="8" hidden="1"/>
    <cellStyle name="Lien hypertexte" xfId="1814" builtinId="8" hidden="1"/>
    <cellStyle name="Lien hypertexte" xfId="1816" builtinId="8" hidden="1"/>
    <cellStyle name="Lien hypertexte" xfId="1818" builtinId="8" hidden="1"/>
    <cellStyle name="Lien hypertexte" xfId="1820" builtinId="8" hidden="1"/>
    <cellStyle name="Lien hypertexte" xfId="1822" builtinId="8" hidden="1"/>
    <cellStyle name="Lien hypertexte" xfId="1824" builtinId="8" hidden="1"/>
    <cellStyle name="Lien hypertexte" xfId="1826" builtinId="8" hidden="1"/>
    <cellStyle name="Lien hypertexte" xfId="1828" builtinId="8" hidden="1"/>
    <cellStyle name="Lien hypertexte" xfId="1830" builtinId="8" hidden="1"/>
    <cellStyle name="Lien hypertexte" xfId="1832" builtinId="8" hidden="1"/>
    <cellStyle name="Lien hypertexte" xfId="1834" builtinId="8" hidden="1"/>
    <cellStyle name="Lien hypertexte" xfId="1836" builtinId="8" hidden="1"/>
    <cellStyle name="Lien hypertexte" xfId="1838" builtinId="8" hidden="1"/>
    <cellStyle name="Lien hypertexte" xfId="1840" builtinId="8" hidden="1"/>
    <cellStyle name="Lien hypertexte" xfId="1842" builtinId="8" hidden="1"/>
    <cellStyle name="Lien hypertexte" xfId="1844" builtinId="8" hidden="1"/>
    <cellStyle name="Lien hypertexte" xfId="1846" builtinId="8" hidden="1"/>
    <cellStyle name="Lien hypertexte" xfId="1848" builtinId="8" hidden="1"/>
    <cellStyle name="Lien hypertexte" xfId="1850" builtinId="8" hidden="1"/>
    <cellStyle name="Lien hypertexte" xfId="1852" builtinId="8" hidden="1"/>
    <cellStyle name="Lien hypertexte" xfId="1854" builtinId="8" hidden="1"/>
    <cellStyle name="Lien hypertexte" xfId="1856" builtinId="8" hidden="1"/>
    <cellStyle name="Lien hypertexte" xfId="1858" builtinId="8" hidden="1"/>
    <cellStyle name="Lien hypertexte" xfId="1860" builtinId="8" hidden="1"/>
    <cellStyle name="Lien hypertexte" xfId="1862" builtinId="8" hidden="1"/>
    <cellStyle name="Lien hypertexte" xfId="1864" builtinId="8" hidden="1"/>
    <cellStyle name="Lien hypertexte" xfId="1866" builtinId="8" hidden="1"/>
    <cellStyle name="Lien hypertexte" xfId="1868" builtinId="8" hidden="1"/>
    <cellStyle name="Lien hypertexte" xfId="1870" builtinId="8" hidden="1"/>
    <cellStyle name="Lien hypertexte" xfId="1872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" xfId="1912" builtinId="8" hidden="1"/>
    <cellStyle name="Lien hypertexte" xfId="1914" builtinId="8" hidden="1"/>
    <cellStyle name="Lien hypertexte" xfId="1916" builtinId="8" hidden="1"/>
    <cellStyle name="Lien hypertexte" xfId="1918" builtinId="8" hidden="1"/>
    <cellStyle name="Lien hypertexte" xfId="1920" builtinId="8" hidden="1"/>
    <cellStyle name="Lien hypertexte" xfId="1922" builtinId="8" hidden="1"/>
    <cellStyle name="Lien hypertexte" xfId="1924" builtinId="8" hidden="1"/>
    <cellStyle name="Lien hypertexte" xfId="1926" builtinId="8" hidden="1"/>
    <cellStyle name="Lien hypertexte" xfId="1928" builtinId="8" hidden="1"/>
    <cellStyle name="Lien hypertexte" xfId="1930" builtinId="8" hidden="1"/>
    <cellStyle name="Lien hypertexte" xfId="1932" builtinId="8" hidden="1"/>
    <cellStyle name="Lien hypertexte" xfId="1934" builtinId="8" hidden="1"/>
    <cellStyle name="Lien hypertexte" xfId="1936" builtinId="8" hidden="1"/>
    <cellStyle name="Lien hypertexte" xfId="1938" builtinId="8" hidden="1"/>
    <cellStyle name="Lien hypertexte" xfId="1940" builtinId="8" hidden="1"/>
    <cellStyle name="Lien hypertexte" xfId="1942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3" builtinId="9" hidden="1"/>
    <cellStyle name="Lien hypertexte visité" xfId="1595" builtinId="9" hidden="1"/>
    <cellStyle name="Lien hypertexte visité" xfId="1597" builtinId="9" hidden="1"/>
    <cellStyle name="Lien hypertexte visité" xfId="1599" builtinId="9" hidden="1"/>
    <cellStyle name="Lien hypertexte visité" xfId="1601" builtinId="9" hidden="1"/>
    <cellStyle name="Lien hypertexte visité" xfId="1603" builtinId="9" hidden="1"/>
    <cellStyle name="Lien hypertexte visité" xfId="1605" builtinId="9" hidden="1"/>
    <cellStyle name="Lien hypertexte visité" xfId="1607" builtinId="9" hidden="1"/>
    <cellStyle name="Lien hypertexte visité" xfId="1609" builtinId="9" hidden="1"/>
    <cellStyle name="Lien hypertexte visité" xfId="1611" builtinId="9" hidden="1"/>
    <cellStyle name="Lien hypertexte visité" xfId="1613" builtinId="9" hidden="1"/>
    <cellStyle name="Lien hypertexte visité" xfId="1615" builtinId="9" hidden="1"/>
    <cellStyle name="Lien hypertexte visité" xfId="1617" builtinId="9" hidden="1"/>
    <cellStyle name="Lien hypertexte visité" xfId="1619" builtinId="9" hidden="1"/>
    <cellStyle name="Lien hypertexte visité" xfId="1621" builtinId="9" hidden="1"/>
    <cellStyle name="Lien hypertexte visité" xfId="1623" builtinId="9" hidden="1"/>
    <cellStyle name="Lien hypertexte visité" xfId="1625" builtinId="9" hidden="1"/>
    <cellStyle name="Lien hypertexte visité" xfId="1627" builtinId="9" hidden="1"/>
    <cellStyle name="Lien hypertexte visité" xfId="1629" builtinId="9" hidden="1"/>
    <cellStyle name="Lien hypertexte visité" xfId="1631" builtinId="9" hidden="1"/>
    <cellStyle name="Lien hypertexte visité" xfId="1633" builtinId="9" hidden="1"/>
    <cellStyle name="Lien hypertexte visité" xfId="1635" builtinId="9" hidden="1"/>
    <cellStyle name="Lien hypertexte visité" xfId="1637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1" builtinId="9" hidden="1"/>
    <cellStyle name="Lien hypertexte visité" xfId="1743" builtinId="9" hidden="1"/>
    <cellStyle name="Lien hypertexte visité" xfId="1745" builtinId="9" hidden="1"/>
    <cellStyle name="Lien hypertexte visité" xfId="1747" builtinId="9" hidden="1"/>
    <cellStyle name="Lien hypertexte visité" xfId="1749" builtinId="9" hidden="1"/>
    <cellStyle name="Lien hypertexte visité" xfId="1751" builtinId="9" hidden="1"/>
    <cellStyle name="Lien hypertexte visité" xfId="1753" builtinId="9" hidden="1"/>
    <cellStyle name="Lien hypertexte visité" xfId="1755" builtinId="9" hidden="1"/>
    <cellStyle name="Lien hypertexte visité" xfId="1757" builtinId="9" hidden="1"/>
    <cellStyle name="Lien hypertexte visité" xfId="1759" builtinId="9" hidden="1"/>
    <cellStyle name="Lien hypertexte visité" xfId="1761" builtinId="9" hidden="1"/>
    <cellStyle name="Lien hypertexte visité" xfId="1763" builtinId="9" hidden="1"/>
    <cellStyle name="Lien hypertexte visité" xfId="1765" builtinId="9" hidden="1"/>
    <cellStyle name="Lien hypertexte visité" xfId="1767" builtinId="9" hidden="1"/>
    <cellStyle name="Lien hypertexte visité" xfId="1769" builtinId="9" hidden="1"/>
    <cellStyle name="Lien hypertexte visité" xfId="1771" builtinId="9" hidden="1"/>
    <cellStyle name="Lien hypertexte visité" xfId="1773" builtinId="9" hidden="1"/>
    <cellStyle name="Lien hypertexte visité" xfId="1775" builtinId="9" hidden="1"/>
    <cellStyle name="Lien hypertexte visité" xfId="1777" builtinId="9" hidden="1"/>
    <cellStyle name="Lien hypertexte visité" xfId="1779" builtinId="9" hidden="1"/>
    <cellStyle name="Lien hypertexte visité" xfId="1781" builtinId="9" hidden="1"/>
    <cellStyle name="Lien hypertexte visité" xfId="1783" builtinId="9" hidden="1"/>
    <cellStyle name="Lien hypertexte visité" xfId="1785" builtinId="9" hidden="1"/>
    <cellStyle name="Lien hypertexte visité" xfId="1787" builtinId="9" hidden="1"/>
    <cellStyle name="Lien hypertexte visité" xfId="1789" builtinId="9" hidden="1"/>
    <cellStyle name="Lien hypertexte visité" xfId="1791" builtinId="9" hidden="1"/>
    <cellStyle name="Lien hypertexte visité" xfId="1793" builtinId="9" hidden="1"/>
    <cellStyle name="Lien hypertexte visité" xfId="1795" builtinId="9" hidden="1"/>
    <cellStyle name="Lien hypertexte visité" xfId="1797" builtinId="9" hidden="1"/>
    <cellStyle name="Lien hypertexte visité" xfId="1799" builtinId="9" hidden="1"/>
    <cellStyle name="Lien hypertexte visité" xfId="1801" builtinId="9" hidden="1"/>
    <cellStyle name="Lien hypertexte visité" xfId="1803" builtinId="9" hidden="1"/>
    <cellStyle name="Lien hypertexte visité" xfId="1805" builtinId="9" hidden="1"/>
    <cellStyle name="Lien hypertexte visité" xfId="1807" builtinId="9" hidden="1"/>
    <cellStyle name="Lien hypertexte visité" xfId="1809" builtinId="9" hidden="1"/>
    <cellStyle name="Lien hypertexte visité" xfId="1811" builtinId="9" hidden="1"/>
    <cellStyle name="Lien hypertexte visité" xfId="1813" builtinId="9" hidden="1"/>
    <cellStyle name="Lien hypertexte visité" xfId="1815" builtinId="9" hidden="1"/>
    <cellStyle name="Lien hypertexte visité" xfId="1817" builtinId="9" hidden="1"/>
    <cellStyle name="Lien hypertexte visité" xfId="1819" builtinId="9" hidden="1"/>
    <cellStyle name="Lien hypertexte visité" xfId="1821" builtinId="9" hidden="1"/>
    <cellStyle name="Lien hypertexte visité" xfId="1823" builtinId="9" hidden="1"/>
    <cellStyle name="Lien hypertexte visité" xfId="1825" builtinId="9" hidden="1"/>
    <cellStyle name="Lien hypertexte visité" xfId="1827" builtinId="9" hidden="1"/>
    <cellStyle name="Lien hypertexte visité" xfId="1829" builtinId="9" hidden="1"/>
    <cellStyle name="Lien hypertexte visité" xfId="1831" builtinId="9" hidden="1"/>
    <cellStyle name="Lien hypertexte visité" xfId="1833" builtinId="9" hidden="1"/>
    <cellStyle name="Lien hypertexte visité" xfId="1835" builtinId="9" hidden="1"/>
    <cellStyle name="Lien hypertexte visité" xfId="1837" builtinId="9" hidden="1"/>
    <cellStyle name="Lien hypertexte visité" xfId="1839" builtinId="9" hidden="1"/>
    <cellStyle name="Lien hypertexte visité" xfId="1841" builtinId="9" hidden="1"/>
    <cellStyle name="Lien hypertexte visité" xfId="1843" builtinId="9" hidden="1"/>
    <cellStyle name="Lien hypertexte visité" xfId="1845" builtinId="9" hidden="1"/>
    <cellStyle name="Lien hypertexte visité" xfId="1847" builtinId="9" hidden="1"/>
    <cellStyle name="Lien hypertexte visité" xfId="1849" builtinId="9" hidden="1"/>
    <cellStyle name="Lien hypertexte visité" xfId="1851" builtinId="9" hidden="1"/>
    <cellStyle name="Lien hypertexte visité" xfId="1853" builtinId="9" hidden="1"/>
    <cellStyle name="Lien hypertexte visité" xfId="1855" builtinId="9" hidden="1"/>
    <cellStyle name="Lien hypertexte visité" xfId="1857" builtinId="9" hidden="1"/>
    <cellStyle name="Lien hypertexte visité" xfId="1859" builtinId="9" hidden="1"/>
    <cellStyle name="Lien hypertexte visité" xfId="1861" builtinId="9" hidden="1"/>
    <cellStyle name="Lien hypertexte visité" xfId="1863" builtinId="9" hidden="1"/>
    <cellStyle name="Lien hypertexte visité" xfId="1865" builtinId="9" hidden="1"/>
    <cellStyle name="Lien hypertexte visité" xfId="1867" builtinId="9" hidden="1"/>
    <cellStyle name="Lien hypertexte visité" xfId="1869" builtinId="9" hidden="1"/>
    <cellStyle name="Lien hypertexte visité" xfId="1871" builtinId="9" hidden="1"/>
    <cellStyle name="Lien hypertexte visité" xfId="1873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en hypertexte visité" xfId="1913" builtinId="9" hidden="1"/>
    <cellStyle name="Lien hypertexte visité" xfId="1915" builtinId="9" hidden="1"/>
    <cellStyle name="Lien hypertexte visité" xfId="1917" builtinId="9" hidden="1"/>
    <cellStyle name="Lien hypertexte visité" xfId="1919" builtinId="9" hidden="1"/>
    <cellStyle name="Lien hypertexte visité" xfId="1921" builtinId="9" hidden="1"/>
    <cellStyle name="Lien hypertexte visité" xfId="1923" builtinId="9" hidden="1"/>
    <cellStyle name="Lien hypertexte visité" xfId="1925" builtinId="9" hidden="1"/>
    <cellStyle name="Lien hypertexte visité" xfId="1927" builtinId="9" hidden="1"/>
    <cellStyle name="Lien hypertexte visité" xfId="1929" builtinId="9" hidden="1"/>
    <cellStyle name="Lien hypertexte visité" xfId="1931" builtinId="9" hidden="1"/>
    <cellStyle name="Lien hypertexte visité" xfId="1933" builtinId="9" hidden="1"/>
    <cellStyle name="Lien hypertexte visité" xfId="1935" builtinId="9" hidden="1"/>
    <cellStyle name="Lien hypertexte visité" xfId="1937" builtinId="9" hidden="1"/>
    <cellStyle name="Lien hypertexte visité" xfId="1939" builtinId="9" hidden="1"/>
    <cellStyle name="Lien hypertexte visité" xfId="1941" builtinId="9" hidden="1"/>
    <cellStyle name="Lien hypertexte visité" xfId="1943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Milliers" xfId="159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connections" Target="connections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total" connectionId="12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nonsemi" connectionId="7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originaux" connectionId="8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lassiques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tud" connectionId="6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ns" connectionId="4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ch" connectionId="9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hetud" connectionId="1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dition" connectionId="3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pisode" connectionId="5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eguliers" connectionId="10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mi" connectionId="1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6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1" max="1" width="8.33203125" bestFit="1" customWidth="1"/>
    <col min="2" max="2" width="13.1640625" bestFit="1" customWidth="1"/>
    <col min="3" max="3" width="6.1640625" bestFit="1" customWidth="1"/>
    <col min="4" max="6" width="8.83203125" bestFit="1" customWidth="1"/>
    <col min="7" max="7" width="5.6640625" customWidth="1"/>
    <col min="8" max="8" width="11" customWidth="1"/>
  </cols>
  <sheetData>
    <row r="1" spans="1:11">
      <c r="A1" s="1" t="s">
        <v>91</v>
      </c>
    </row>
    <row r="2" spans="1:11">
      <c r="A2" s="1"/>
    </row>
    <row r="3" spans="1:11">
      <c r="A3" t="s">
        <v>11</v>
      </c>
      <c r="G3" t="s">
        <v>93</v>
      </c>
      <c r="H3" t="s">
        <v>94</v>
      </c>
    </row>
    <row r="4" spans="1:11">
      <c r="A4" t="s">
        <v>156</v>
      </c>
      <c r="B4" t="s">
        <v>0</v>
      </c>
      <c r="C4" t="s">
        <v>1</v>
      </c>
      <c r="H4" t="str">
        <f>A4</f>
        <v>NR</v>
      </c>
      <c r="I4" t="str">
        <f>B4</f>
        <v>en</v>
      </c>
      <c r="J4" t="str">
        <f>C4</f>
        <v>fr</v>
      </c>
    </row>
    <row r="5" spans="1:11">
      <c r="A5">
        <v>134</v>
      </c>
      <c r="B5">
        <v>57</v>
      </c>
      <c r="C5">
        <v>1158</v>
      </c>
      <c r="G5">
        <f>SUM(A5:F5)-A5</f>
        <v>1215</v>
      </c>
      <c r="H5" s="3">
        <f>A5*100/$G5</f>
        <v>11.02880658436214</v>
      </c>
      <c r="I5" s="3">
        <f>B5*100/$G5</f>
        <v>4.6913580246913584</v>
      </c>
      <c r="J5" s="3">
        <f>C5*100/$G5</f>
        <v>95.308641975308646</v>
      </c>
    </row>
    <row r="6" spans="1:11">
      <c r="A6" t="s">
        <v>12</v>
      </c>
      <c r="H6" s="3"/>
      <c r="I6" s="3"/>
    </row>
    <row r="7" spans="1:11">
      <c r="A7" t="s">
        <v>156</v>
      </c>
      <c r="B7" t="s">
        <v>2</v>
      </c>
      <c r="C7" t="s">
        <v>3</v>
      </c>
      <c r="H7" t="str">
        <f>A7</f>
        <v>NR</v>
      </c>
      <c r="J7" t="str">
        <f>C7</f>
        <v>Oui</v>
      </c>
      <c r="K7" t="str">
        <f>B7</f>
        <v>Non</v>
      </c>
    </row>
    <row r="8" spans="1:11">
      <c r="A8">
        <v>134</v>
      </c>
      <c r="B8">
        <v>850</v>
      </c>
      <c r="C8">
        <v>365</v>
      </c>
      <c r="G8">
        <f t="shared" ref="G8:G50" si="0">SUM(A8:F8)-A8</f>
        <v>1215</v>
      </c>
      <c r="H8" s="3">
        <f t="shared" ref="H8" si="1">A8*100/$G8</f>
        <v>11.02880658436214</v>
      </c>
      <c r="J8" s="3">
        <f t="shared" ref="J8" si="2">C8*100/$G8</f>
        <v>30.041152263374485</v>
      </c>
      <c r="K8" s="3">
        <f>B8*100/$G8</f>
        <v>69.958847736625515</v>
      </c>
    </row>
    <row r="9" spans="1:11">
      <c r="A9" t="s">
        <v>13</v>
      </c>
      <c r="H9" s="3"/>
      <c r="K9" s="3"/>
    </row>
    <row r="10" spans="1:11">
      <c r="A10" t="s">
        <v>156</v>
      </c>
      <c r="B10" t="s">
        <v>2</v>
      </c>
      <c r="C10" t="s">
        <v>3</v>
      </c>
      <c r="H10" t="str">
        <f>A10</f>
        <v>NR</v>
      </c>
      <c r="J10" t="str">
        <f>C10</f>
        <v>Oui</v>
      </c>
      <c r="K10" t="str">
        <f>B10</f>
        <v>Non</v>
      </c>
    </row>
    <row r="11" spans="1:11">
      <c r="A11">
        <v>134</v>
      </c>
      <c r="B11">
        <v>592</v>
      </c>
      <c r="C11">
        <v>623</v>
      </c>
      <c r="G11">
        <f t="shared" si="0"/>
        <v>1215</v>
      </c>
      <c r="H11" s="3">
        <f t="shared" ref="H11:H50" si="3">A11*100/$G11</f>
        <v>11.02880658436214</v>
      </c>
      <c r="J11" s="3">
        <f t="shared" ref="J11:J50" si="4">C11*100/$G11</f>
        <v>51.275720164609055</v>
      </c>
      <c r="K11" s="3">
        <f>B11*100/$G11</f>
        <v>48.724279835390945</v>
      </c>
    </row>
    <row r="12" spans="1:11">
      <c r="A12" t="s">
        <v>14</v>
      </c>
      <c r="H12" s="3"/>
      <c r="K12" s="3"/>
    </row>
    <row r="13" spans="1:11">
      <c r="A13" t="s">
        <v>156</v>
      </c>
      <c r="B13" t="s">
        <v>2</v>
      </c>
      <c r="C13" t="s">
        <v>3</v>
      </c>
      <c r="H13" t="str">
        <f>A13</f>
        <v>NR</v>
      </c>
      <c r="J13" t="str">
        <f>C13</f>
        <v>Oui</v>
      </c>
      <c r="K13" t="str">
        <f>B13</f>
        <v>Non</v>
      </c>
    </row>
    <row r="14" spans="1:11">
      <c r="A14">
        <v>134</v>
      </c>
      <c r="B14">
        <v>483</v>
      </c>
      <c r="C14">
        <v>732</v>
      </c>
      <c r="G14">
        <f t="shared" si="0"/>
        <v>1215</v>
      </c>
      <c r="H14" s="3">
        <f t="shared" si="3"/>
        <v>11.02880658436214</v>
      </c>
      <c r="J14" s="3">
        <f t="shared" si="4"/>
        <v>60.246913580246911</v>
      </c>
      <c r="K14" s="3">
        <f>B14*100/$G14</f>
        <v>39.753086419753089</v>
      </c>
    </row>
    <row r="15" spans="1:11">
      <c r="A15" t="s">
        <v>15</v>
      </c>
      <c r="H15" s="3"/>
      <c r="K15" s="3"/>
    </row>
    <row r="16" spans="1:11">
      <c r="A16" t="s">
        <v>156</v>
      </c>
      <c r="B16" t="s">
        <v>2</v>
      </c>
      <c r="C16" t="s">
        <v>3</v>
      </c>
      <c r="H16" t="str">
        <f>A16</f>
        <v>NR</v>
      </c>
      <c r="J16" t="str">
        <f>C16</f>
        <v>Oui</v>
      </c>
      <c r="K16" t="str">
        <f>B16</f>
        <v>Non</v>
      </c>
    </row>
    <row r="17" spans="1:11">
      <c r="A17">
        <v>134</v>
      </c>
      <c r="B17">
        <v>445</v>
      </c>
      <c r="C17">
        <v>770</v>
      </c>
      <c r="G17">
        <f t="shared" si="0"/>
        <v>1215</v>
      </c>
      <c r="H17" s="3">
        <f t="shared" si="3"/>
        <v>11.02880658436214</v>
      </c>
      <c r="J17" s="3">
        <f t="shared" si="4"/>
        <v>63.374485596707821</v>
      </c>
      <c r="K17" s="3">
        <f>B17*100/$G17</f>
        <v>36.625514403292179</v>
      </c>
    </row>
    <row r="18" spans="1:11">
      <c r="A18" t="s">
        <v>16</v>
      </c>
      <c r="H18" s="3"/>
      <c r="K18" s="3"/>
    </row>
    <row r="19" spans="1:11">
      <c r="A19" t="s">
        <v>156</v>
      </c>
      <c r="B19" t="s">
        <v>2</v>
      </c>
      <c r="C19" t="s">
        <v>3</v>
      </c>
      <c r="H19" t="str">
        <f>A19</f>
        <v>NR</v>
      </c>
      <c r="J19" t="str">
        <f>C19</f>
        <v>Oui</v>
      </c>
      <c r="K19" t="str">
        <f>B19</f>
        <v>Non</v>
      </c>
    </row>
    <row r="20" spans="1:11">
      <c r="A20">
        <v>134</v>
      </c>
      <c r="B20">
        <v>909</v>
      </c>
      <c r="C20">
        <v>306</v>
      </c>
      <c r="G20">
        <f t="shared" si="0"/>
        <v>1215</v>
      </c>
      <c r="H20" s="3">
        <f t="shared" si="3"/>
        <v>11.02880658436214</v>
      </c>
      <c r="J20" s="3">
        <f t="shared" si="4"/>
        <v>25.185185185185187</v>
      </c>
      <c r="K20" s="3">
        <f>B20*100/$G20</f>
        <v>74.81481481481481</v>
      </c>
    </row>
    <row r="21" spans="1:11">
      <c r="A21" t="s">
        <v>17</v>
      </c>
      <c r="H21" s="3"/>
      <c r="K21" s="3"/>
    </row>
    <row r="22" spans="1:11">
      <c r="A22" t="s">
        <v>156</v>
      </c>
      <c r="B22" t="s">
        <v>2</v>
      </c>
      <c r="C22" t="s">
        <v>3</v>
      </c>
      <c r="H22" t="str">
        <f>A22</f>
        <v>NR</v>
      </c>
      <c r="J22" t="str">
        <f>C22</f>
        <v>Oui</v>
      </c>
      <c r="K22" t="str">
        <f>B22</f>
        <v>Non</v>
      </c>
    </row>
    <row r="23" spans="1:11">
      <c r="A23">
        <v>134</v>
      </c>
      <c r="B23">
        <v>954</v>
      </c>
      <c r="C23">
        <v>261</v>
      </c>
      <c r="G23">
        <f t="shared" si="0"/>
        <v>1215</v>
      </c>
      <c r="H23" s="3">
        <f t="shared" si="3"/>
        <v>11.02880658436214</v>
      </c>
      <c r="J23" s="3">
        <f t="shared" si="4"/>
        <v>21.481481481481481</v>
      </c>
      <c r="K23" s="3">
        <f>B23*100/$G23</f>
        <v>78.518518518518519</v>
      </c>
    </row>
    <row r="24" spans="1:11">
      <c r="A24" t="s">
        <v>18</v>
      </c>
      <c r="H24" s="3"/>
      <c r="K24" s="3"/>
    </row>
    <row r="25" spans="1:11">
      <c r="A25" t="s">
        <v>156</v>
      </c>
      <c r="B25" t="s">
        <v>2</v>
      </c>
      <c r="C25" t="s">
        <v>3</v>
      </c>
      <c r="H25" t="str">
        <f>A25</f>
        <v>NR</v>
      </c>
      <c r="J25" t="str">
        <f>C25</f>
        <v>Oui</v>
      </c>
      <c r="K25" t="str">
        <f>B25</f>
        <v>Non</v>
      </c>
    </row>
    <row r="26" spans="1:11">
      <c r="A26">
        <v>134</v>
      </c>
      <c r="B26">
        <v>832</v>
      </c>
      <c r="C26">
        <v>383</v>
      </c>
      <c r="G26">
        <f t="shared" si="0"/>
        <v>1215</v>
      </c>
      <c r="H26" s="3">
        <f t="shared" si="3"/>
        <v>11.02880658436214</v>
      </c>
      <c r="J26" s="3">
        <f t="shared" si="4"/>
        <v>31.522633744855966</v>
      </c>
      <c r="K26" s="3">
        <f>B26*100/$G26</f>
        <v>68.477366255144034</v>
      </c>
    </row>
    <row r="27" spans="1:11">
      <c r="A27" t="s">
        <v>19</v>
      </c>
      <c r="H27" s="3"/>
      <c r="K27" s="3"/>
    </row>
    <row r="28" spans="1:11">
      <c r="A28" t="s">
        <v>156</v>
      </c>
      <c r="B28" t="s">
        <v>2</v>
      </c>
      <c r="C28" t="s">
        <v>3</v>
      </c>
      <c r="H28" t="str">
        <f>A28</f>
        <v>NR</v>
      </c>
      <c r="J28" t="str">
        <f>C28</f>
        <v>Oui</v>
      </c>
      <c r="K28" t="str">
        <f>B28</f>
        <v>Non</v>
      </c>
    </row>
    <row r="29" spans="1:11">
      <c r="A29">
        <v>134</v>
      </c>
      <c r="B29">
        <v>1105</v>
      </c>
      <c r="C29">
        <v>110</v>
      </c>
      <c r="G29">
        <f t="shared" si="0"/>
        <v>1215</v>
      </c>
      <c r="H29" s="3">
        <f t="shared" si="3"/>
        <v>11.02880658436214</v>
      </c>
      <c r="J29" s="3">
        <f t="shared" si="4"/>
        <v>9.0534979423868318</v>
      </c>
      <c r="K29" s="3">
        <f>B29*100/$G29</f>
        <v>90.946502057613174</v>
      </c>
    </row>
    <row r="30" spans="1:11">
      <c r="A30" t="s">
        <v>20</v>
      </c>
      <c r="H30" s="3"/>
      <c r="K30" s="3"/>
    </row>
    <row r="31" spans="1:11">
      <c r="A31" t="s">
        <v>156</v>
      </c>
      <c r="B31" t="s">
        <v>2</v>
      </c>
      <c r="C31" t="s">
        <v>3</v>
      </c>
      <c r="H31" t="str">
        <f>A31</f>
        <v>NR</v>
      </c>
      <c r="J31" t="str">
        <f>C31</f>
        <v>Oui</v>
      </c>
      <c r="K31" t="str">
        <f>B31</f>
        <v>Non</v>
      </c>
    </row>
    <row r="32" spans="1:11">
      <c r="A32">
        <v>249</v>
      </c>
      <c r="B32">
        <v>867</v>
      </c>
      <c r="C32">
        <v>233</v>
      </c>
      <c r="G32">
        <f t="shared" si="0"/>
        <v>1100</v>
      </c>
      <c r="H32" s="3">
        <f t="shared" si="3"/>
        <v>22.636363636363637</v>
      </c>
      <c r="J32" s="3">
        <f t="shared" si="4"/>
        <v>21.181818181818183</v>
      </c>
      <c r="K32" s="3">
        <f>B32*100/$G32</f>
        <v>78.818181818181813</v>
      </c>
    </row>
    <row r="33" spans="1:11">
      <c r="A33" t="s">
        <v>21</v>
      </c>
      <c r="H33" s="3"/>
      <c r="K33" s="3"/>
    </row>
    <row r="34" spans="1:11">
      <c r="A34" t="s">
        <v>156</v>
      </c>
      <c r="B34" t="s">
        <v>2</v>
      </c>
      <c r="C34" t="s">
        <v>3</v>
      </c>
      <c r="H34" s="2" t="s">
        <v>156</v>
      </c>
      <c r="J34" s="2" t="s">
        <v>3</v>
      </c>
      <c r="K34" s="2" t="s">
        <v>2</v>
      </c>
    </row>
    <row r="35" spans="1:11">
      <c r="A35">
        <v>249</v>
      </c>
      <c r="B35">
        <v>868</v>
      </c>
      <c r="C35">
        <v>232</v>
      </c>
      <c r="G35">
        <f t="shared" si="0"/>
        <v>1100</v>
      </c>
      <c r="H35" s="3">
        <f t="shared" si="3"/>
        <v>22.636363636363637</v>
      </c>
      <c r="J35" s="3">
        <f t="shared" si="4"/>
        <v>21.09090909090909</v>
      </c>
      <c r="K35" s="3">
        <f>B35*100/$G35</f>
        <v>78.909090909090907</v>
      </c>
    </row>
    <row r="36" spans="1:11">
      <c r="A36" t="s">
        <v>22</v>
      </c>
      <c r="H36" s="3"/>
      <c r="K36" s="3"/>
    </row>
    <row r="37" spans="1:11">
      <c r="A37" t="s">
        <v>156</v>
      </c>
      <c r="B37" t="s">
        <v>2</v>
      </c>
      <c r="C37" t="s">
        <v>3</v>
      </c>
      <c r="H37" s="2" t="s">
        <v>156</v>
      </c>
      <c r="J37" s="2" t="s">
        <v>3</v>
      </c>
      <c r="K37" s="2" t="s">
        <v>2</v>
      </c>
    </row>
    <row r="38" spans="1:11">
      <c r="A38">
        <v>249</v>
      </c>
      <c r="B38">
        <v>650</v>
      </c>
      <c r="C38">
        <v>450</v>
      </c>
      <c r="G38">
        <f t="shared" si="0"/>
        <v>1100</v>
      </c>
      <c r="H38" s="3">
        <f t="shared" si="3"/>
        <v>22.636363636363637</v>
      </c>
      <c r="J38" s="3">
        <f t="shared" si="4"/>
        <v>40.909090909090907</v>
      </c>
      <c r="K38" s="3">
        <f>B38*100/$G38</f>
        <v>59.090909090909093</v>
      </c>
    </row>
    <row r="39" spans="1:11">
      <c r="A39" t="s">
        <v>23</v>
      </c>
      <c r="H39" s="3"/>
      <c r="K39" s="3"/>
    </row>
    <row r="40" spans="1:11">
      <c r="A40" t="s">
        <v>156</v>
      </c>
      <c r="B40" t="s">
        <v>2</v>
      </c>
      <c r="C40" t="s">
        <v>3</v>
      </c>
      <c r="H40" s="2" t="s">
        <v>156</v>
      </c>
      <c r="J40" s="2" t="s">
        <v>3</v>
      </c>
      <c r="K40" s="2" t="s">
        <v>2</v>
      </c>
    </row>
    <row r="41" spans="1:11">
      <c r="A41">
        <v>249</v>
      </c>
      <c r="B41">
        <v>639</v>
      </c>
      <c r="C41">
        <v>461</v>
      </c>
      <c r="G41">
        <f t="shared" si="0"/>
        <v>1100</v>
      </c>
      <c r="H41" s="3">
        <f t="shared" si="3"/>
        <v>22.636363636363637</v>
      </c>
      <c r="J41" s="3">
        <f t="shared" si="4"/>
        <v>41.909090909090907</v>
      </c>
      <c r="K41" s="3">
        <f>B41*100/$G41</f>
        <v>58.090909090909093</v>
      </c>
    </row>
    <row r="42" spans="1:11">
      <c r="A42" t="s">
        <v>24</v>
      </c>
      <c r="H42" s="3"/>
      <c r="K42" s="3"/>
    </row>
    <row r="43" spans="1:11">
      <c r="A43" t="s">
        <v>156</v>
      </c>
      <c r="B43" t="s">
        <v>2</v>
      </c>
      <c r="C43" t="s">
        <v>3</v>
      </c>
      <c r="H43" s="2" t="s">
        <v>156</v>
      </c>
      <c r="J43" s="2" t="s">
        <v>3</v>
      </c>
      <c r="K43" s="2" t="s">
        <v>2</v>
      </c>
    </row>
    <row r="44" spans="1:11">
      <c r="A44">
        <v>249</v>
      </c>
      <c r="B44">
        <v>940</v>
      </c>
      <c r="C44">
        <v>160</v>
      </c>
      <c r="G44">
        <f t="shared" si="0"/>
        <v>1100</v>
      </c>
      <c r="H44" s="3">
        <f t="shared" si="3"/>
        <v>22.636363636363637</v>
      </c>
      <c r="J44" s="3">
        <f t="shared" si="4"/>
        <v>14.545454545454545</v>
      </c>
      <c r="K44" s="3">
        <f>B44*100/$G44</f>
        <v>85.454545454545453</v>
      </c>
    </row>
    <row r="45" spans="1:11">
      <c r="A45" t="s">
        <v>25</v>
      </c>
      <c r="H45" s="3"/>
      <c r="K45" s="3"/>
    </row>
    <row r="46" spans="1:11">
      <c r="A46" t="s">
        <v>156</v>
      </c>
      <c r="B46" t="s">
        <v>2</v>
      </c>
      <c r="C46" t="s">
        <v>3</v>
      </c>
      <c r="H46" s="2" t="s">
        <v>156</v>
      </c>
      <c r="J46" s="2" t="s">
        <v>3</v>
      </c>
      <c r="K46" s="2" t="s">
        <v>2</v>
      </c>
    </row>
    <row r="47" spans="1:11">
      <c r="A47">
        <v>249</v>
      </c>
      <c r="B47">
        <v>843</v>
      </c>
      <c r="C47">
        <v>257</v>
      </c>
      <c r="G47">
        <f t="shared" si="0"/>
        <v>1100</v>
      </c>
      <c r="H47" s="3">
        <f t="shared" si="3"/>
        <v>22.636363636363637</v>
      </c>
      <c r="J47" s="3">
        <f t="shared" si="4"/>
        <v>23.363636363636363</v>
      </c>
      <c r="K47" s="3">
        <f>B47*100/$G47</f>
        <v>76.63636363636364</v>
      </c>
    </row>
    <row r="48" spans="1:11">
      <c r="A48" t="s">
        <v>26</v>
      </c>
      <c r="H48" s="3"/>
      <c r="K48" s="3"/>
    </row>
    <row r="49" spans="1:18">
      <c r="A49" t="s">
        <v>156</v>
      </c>
      <c r="B49" t="s">
        <v>2</v>
      </c>
      <c r="C49" t="s">
        <v>3</v>
      </c>
      <c r="H49" s="2" t="s">
        <v>156</v>
      </c>
      <c r="J49" s="2" t="s">
        <v>3</v>
      </c>
      <c r="K49" s="2" t="s">
        <v>2</v>
      </c>
    </row>
    <row r="50" spans="1:18">
      <c r="A50">
        <v>249</v>
      </c>
      <c r="B50">
        <v>987</v>
      </c>
      <c r="C50">
        <v>113</v>
      </c>
      <c r="G50">
        <f t="shared" si="0"/>
        <v>1100</v>
      </c>
      <c r="H50" s="3">
        <f t="shared" si="3"/>
        <v>22.636363636363637</v>
      </c>
      <c r="J50" s="3">
        <f t="shared" si="4"/>
        <v>10.272727272727273</v>
      </c>
      <c r="K50" s="3">
        <f>B50*100/$G50</f>
        <v>89.727272727272734</v>
      </c>
    </row>
    <row r="51" spans="1:18">
      <c r="A51" t="s">
        <v>27</v>
      </c>
    </row>
    <row r="52" spans="1:18">
      <c r="A52" t="s">
        <v>156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H52" t="str">
        <f>B52</f>
        <v>1_tafdac</v>
      </c>
      <c r="I52" t="str">
        <f>C52</f>
        <v>2_dac</v>
      </c>
      <c r="J52" t="str">
        <f>D52</f>
        <v>3_nini</v>
      </c>
      <c r="K52" t="str">
        <f>E52</f>
        <v>4_pasdac</v>
      </c>
      <c r="L52" t="str">
        <f>F52</f>
        <v>5_pdtdac</v>
      </c>
      <c r="M52" t="str">
        <f>A52</f>
        <v>NR</v>
      </c>
    </row>
    <row r="53" spans="1:18">
      <c r="A53">
        <v>343</v>
      </c>
      <c r="B53">
        <v>797</v>
      </c>
      <c r="C53">
        <v>169</v>
      </c>
      <c r="D53">
        <v>26</v>
      </c>
      <c r="E53">
        <v>6</v>
      </c>
      <c r="F53">
        <v>8</v>
      </c>
      <c r="G53">
        <f>SUM(B53:E53)</f>
        <v>998</v>
      </c>
      <c r="H53" s="3">
        <f>B53*100/$G53</f>
        <v>79.859719438877761</v>
      </c>
      <c r="I53" s="3">
        <f>C53*100/$G53</f>
        <v>16.93386773547094</v>
      </c>
      <c r="J53" s="3">
        <f>D53*100/$G53</f>
        <v>2.6052104208416833</v>
      </c>
      <c r="K53" s="3">
        <f>E53*100/$G53</f>
        <v>0.60120240480961928</v>
      </c>
      <c r="L53" s="3">
        <f>F53*100/$G53</f>
        <v>0.80160320641282568</v>
      </c>
      <c r="M53" s="3">
        <f>A53*100/$G53</f>
        <v>34.368737474949903</v>
      </c>
      <c r="O53" s="3"/>
      <c r="P53" s="3">
        <f>H53+I53</f>
        <v>96.793587174348701</v>
      </c>
      <c r="R53" s="3">
        <f>K53+L53</f>
        <v>1.402805611222445</v>
      </c>
    </row>
    <row r="54" spans="1:18">
      <c r="A54" t="s">
        <v>28</v>
      </c>
    </row>
    <row r="55" spans="1:18">
      <c r="A55" t="s">
        <v>156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H55" t="s">
        <v>4</v>
      </c>
      <c r="I55" t="s">
        <v>5</v>
      </c>
      <c r="J55" t="s">
        <v>6</v>
      </c>
      <c r="K55" t="s">
        <v>7</v>
      </c>
      <c r="L55" t="s">
        <v>8</v>
      </c>
      <c r="M55" t="s">
        <v>156</v>
      </c>
    </row>
    <row r="56" spans="1:18">
      <c r="A56">
        <v>344</v>
      </c>
      <c r="B56">
        <v>157</v>
      </c>
      <c r="C56">
        <v>324</v>
      </c>
      <c r="D56">
        <v>260</v>
      </c>
      <c r="E56">
        <v>239</v>
      </c>
      <c r="F56">
        <v>25</v>
      </c>
      <c r="G56">
        <f>SUM(B56:E56)</f>
        <v>980</v>
      </c>
      <c r="H56" s="3">
        <f>B56*100/$G56</f>
        <v>16.020408163265305</v>
      </c>
      <c r="I56" s="3">
        <f>C56*100/$G56</f>
        <v>33.061224489795919</v>
      </c>
      <c r="J56" s="3">
        <f>D56*100/$G56</f>
        <v>26.530612244897959</v>
      </c>
      <c r="K56" s="3">
        <f>E56*100/$G56</f>
        <v>24.387755102040817</v>
      </c>
      <c r="L56" s="3">
        <f>F56*100/$G56</f>
        <v>2.5510204081632653</v>
      </c>
      <c r="M56" s="3">
        <f>A56*100/$G56</f>
        <v>35.102040816326529</v>
      </c>
      <c r="P56" s="3">
        <f>H56+I56</f>
        <v>49.08163265306122</v>
      </c>
      <c r="R56" s="3">
        <f>K56+L56</f>
        <v>26.938775510204081</v>
      </c>
    </row>
    <row r="57" spans="1:18">
      <c r="A57" t="s">
        <v>29</v>
      </c>
    </row>
    <row r="58" spans="1:18">
      <c r="A58" t="s">
        <v>156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H58" t="s">
        <v>4</v>
      </c>
      <c r="I58" t="s">
        <v>5</v>
      </c>
      <c r="J58" t="s">
        <v>6</v>
      </c>
      <c r="K58" t="s">
        <v>7</v>
      </c>
      <c r="L58" t="s">
        <v>8</v>
      </c>
      <c r="M58" t="s">
        <v>156</v>
      </c>
    </row>
    <row r="59" spans="1:18">
      <c r="A59">
        <v>346</v>
      </c>
      <c r="B59">
        <v>326</v>
      </c>
      <c r="C59">
        <v>475</v>
      </c>
      <c r="D59">
        <v>128</v>
      </c>
      <c r="E59">
        <v>68</v>
      </c>
      <c r="F59">
        <v>6</v>
      </c>
      <c r="G59">
        <f>SUM(B59:E59)</f>
        <v>997</v>
      </c>
      <c r="H59" s="3">
        <f>B59*100/$G59</f>
        <v>32.698094282848544</v>
      </c>
      <c r="I59" s="3">
        <f>C59*100/$G59</f>
        <v>47.642928786359079</v>
      </c>
      <c r="J59" s="3">
        <f>D59*100/$G59</f>
        <v>12.83851554663992</v>
      </c>
      <c r="K59" s="3">
        <f>E59*100/$G59</f>
        <v>6.8204613841524573</v>
      </c>
      <c r="L59" s="3">
        <f>F59*100/$G59</f>
        <v>0.60180541624874628</v>
      </c>
      <c r="M59" s="3">
        <f>A59*100/$G59</f>
        <v>34.704112337011033</v>
      </c>
      <c r="P59" s="3">
        <f>H59+I59</f>
        <v>80.341023069207623</v>
      </c>
      <c r="R59" s="3">
        <f>K59+L59</f>
        <v>7.4222668004012036</v>
      </c>
    </row>
    <row r="60" spans="1:18">
      <c r="A60" t="s">
        <v>30</v>
      </c>
    </row>
    <row r="61" spans="1:18">
      <c r="A61" t="s">
        <v>156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H61" t="s">
        <v>4</v>
      </c>
      <c r="I61" t="s">
        <v>5</v>
      </c>
      <c r="J61" t="s">
        <v>6</v>
      </c>
      <c r="K61" t="s">
        <v>7</v>
      </c>
      <c r="L61" t="s">
        <v>8</v>
      </c>
      <c r="M61" t="s">
        <v>156</v>
      </c>
    </row>
    <row r="62" spans="1:18">
      <c r="A62">
        <v>347</v>
      </c>
      <c r="B62">
        <v>210</v>
      </c>
      <c r="C62">
        <v>478</v>
      </c>
      <c r="D62">
        <v>214</v>
      </c>
      <c r="E62">
        <v>89</v>
      </c>
      <c r="F62">
        <v>11</v>
      </c>
      <c r="G62">
        <f>SUM(B62:E62)</f>
        <v>991</v>
      </c>
      <c r="H62" s="3">
        <f>B62*100/$G62</f>
        <v>21.19071644803229</v>
      </c>
      <c r="I62" s="3">
        <f>C62*100/$G62</f>
        <v>48.234106962663972</v>
      </c>
      <c r="J62" s="3">
        <f>D62*100/$G62</f>
        <v>21.594349142280524</v>
      </c>
      <c r="K62" s="3">
        <f>E62*100/$G62</f>
        <v>8.9808274470232092</v>
      </c>
      <c r="L62" s="3">
        <f>F62*100/$G62</f>
        <v>1.1099899091826437</v>
      </c>
      <c r="M62" s="3">
        <f>A62*100/$G62</f>
        <v>35.015136226034308</v>
      </c>
      <c r="P62" s="3">
        <f>H62+I62</f>
        <v>69.424823410696263</v>
      </c>
      <c r="R62" s="3">
        <f>K62+L62</f>
        <v>10.090817356205854</v>
      </c>
    </row>
    <row r="63" spans="1:18">
      <c r="A63" t="s">
        <v>31</v>
      </c>
    </row>
    <row r="64" spans="1:18">
      <c r="A64" t="s">
        <v>156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H64" t="s">
        <v>4</v>
      </c>
      <c r="I64" t="s">
        <v>5</v>
      </c>
      <c r="J64" t="s">
        <v>6</v>
      </c>
      <c r="K64" t="s">
        <v>7</v>
      </c>
      <c r="L64" t="s">
        <v>8</v>
      </c>
      <c r="M64" t="s">
        <v>156</v>
      </c>
      <c r="P64" s="3"/>
      <c r="R64" s="3"/>
    </row>
    <row r="65" spans="1:26">
      <c r="A65">
        <v>348</v>
      </c>
      <c r="B65">
        <v>98</v>
      </c>
      <c r="C65">
        <v>386</v>
      </c>
      <c r="D65">
        <v>318</v>
      </c>
      <c r="E65">
        <v>177</v>
      </c>
      <c r="F65">
        <v>22</v>
      </c>
      <c r="G65">
        <f>SUM(B65:E65)</f>
        <v>979</v>
      </c>
      <c r="H65" s="3">
        <f>B65*100/$G65</f>
        <v>10.010214504596528</v>
      </c>
      <c r="I65" s="3">
        <f>C65*100/$G65</f>
        <v>39.427987742594482</v>
      </c>
      <c r="J65" s="3">
        <f>D65*100/$G65</f>
        <v>32.482124616956078</v>
      </c>
      <c r="K65" s="3">
        <f>E65*100/$G65</f>
        <v>18.079673135852911</v>
      </c>
      <c r="L65" s="3">
        <f>F65*100/$G65</f>
        <v>2.2471910112359552</v>
      </c>
      <c r="M65" s="3">
        <f>A65*100/$G65</f>
        <v>35.5464759959142</v>
      </c>
      <c r="P65" s="3">
        <f>H65+I65</f>
        <v>49.438202247191008</v>
      </c>
      <c r="R65" s="3">
        <f>K65+L65</f>
        <v>20.326864147088866</v>
      </c>
    </row>
    <row r="66" spans="1:26">
      <c r="A66" t="s">
        <v>32</v>
      </c>
      <c r="P66" s="3"/>
      <c r="R66" s="3"/>
    </row>
    <row r="67" spans="1:26">
      <c r="A67" t="s">
        <v>156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H67" t="s">
        <v>4</v>
      </c>
      <c r="I67" t="s">
        <v>5</v>
      </c>
      <c r="J67" t="s">
        <v>6</v>
      </c>
      <c r="K67" t="s">
        <v>7</v>
      </c>
      <c r="L67" t="s">
        <v>8</v>
      </c>
      <c r="M67" t="s">
        <v>156</v>
      </c>
    </row>
    <row r="68" spans="1:26">
      <c r="A68">
        <v>347</v>
      </c>
      <c r="B68">
        <v>47</v>
      </c>
      <c r="C68">
        <v>262</v>
      </c>
      <c r="D68">
        <v>438</v>
      </c>
      <c r="E68">
        <v>229</v>
      </c>
      <c r="F68">
        <v>26</v>
      </c>
      <c r="G68">
        <f>SUM(B68:E68)</f>
        <v>976</v>
      </c>
      <c r="H68" s="3">
        <f>B68*100/$G68</f>
        <v>4.8155737704918034</v>
      </c>
      <c r="I68" s="3">
        <f>C68*100/$G68</f>
        <v>26.844262295081968</v>
      </c>
      <c r="J68" s="3">
        <f>D68*100/$G68</f>
        <v>44.877049180327866</v>
      </c>
      <c r="K68" s="3">
        <f>E68*100/$G68</f>
        <v>23.46311475409836</v>
      </c>
      <c r="L68" s="3">
        <f>F68*100/$G68</f>
        <v>2.6639344262295084</v>
      </c>
      <c r="M68" s="3">
        <f>A68*100/$G68</f>
        <v>35.553278688524593</v>
      </c>
      <c r="P68" s="3">
        <f>H68+I68</f>
        <v>31.659836065573771</v>
      </c>
      <c r="R68" s="3">
        <f>K68+L68</f>
        <v>26.127049180327869</v>
      </c>
    </row>
    <row r="69" spans="1:26">
      <c r="A69" t="s">
        <v>33</v>
      </c>
    </row>
    <row r="70" spans="1:26">
      <c r="A70" t="s">
        <v>156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H70" t="s">
        <v>4</v>
      </c>
      <c r="I70" t="s">
        <v>5</v>
      </c>
      <c r="J70" t="s">
        <v>6</v>
      </c>
      <c r="K70" t="s">
        <v>7</v>
      </c>
      <c r="L70" t="s">
        <v>8</v>
      </c>
      <c r="M70" t="s">
        <v>156</v>
      </c>
    </row>
    <row r="71" spans="1:26">
      <c r="A71">
        <v>346</v>
      </c>
      <c r="B71">
        <v>130</v>
      </c>
      <c r="C71">
        <v>392</v>
      </c>
      <c r="D71">
        <v>293</v>
      </c>
      <c r="E71">
        <v>173</v>
      </c>
      <c r="F71">
        <v>15</v>
      </c>
      <c r="G71">
        <f>SUM(B71:E71)</f>
        <v>988</v>
      </c>
      <c r="H71" s="3">
        <f>B71*100/$G71</f>
        <v>13.157894736842104</v>
      </c>
      <c r="I71" s="3">
        <f>C71*100/$G71</f>
        <v>39.676113360323889</v>
      </c>
      <c r="J71" s="3">
        <f>D71*100/$G71</f>
        <v>29.655870445344128</v>
      </c>
      <c r="K71" s="3">
        <f>E71*100/$G71</f>
        <v>17.510121457489877</v>
      </c>
      <c r="L71" s="3">
        <f>F71*100/$G71</f>
        <v>1.5182186234817814</v>
      </c>
      <c r="M71" s="3">
        <f>A71*100/$G71</f>
        <v>35.020242914979754</v>
      </c>
      <c r="P71" s="3">
        <f>H71+I71</f>
        <v>52.834008097165992</v>
      </c>
      <c r="R71" s="3">
        <f>K71+L71</f>
        <v>19.02834008097166</v>
      </c>
    </row>
    <row r="72" spans="1:26">
      <c r="A72" t="s">
        <v>34</v>
      </c>
    </row>
    <row r="73" spans="1:26">
      <c r="A73" t="s">
        <v>156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H73" t="s">
        <v>4</v>
      </c>
      <c r="I73" t="s">
        <v>5</v>
      </c>
      <c r="J73" t="s">
        <v>6</v>
      </c>
      <c r="K73" t="s">
        <v>7</v>
      </c>
      <c r="L73" t="s">
        <v>8</v>
      </c>
      <c r="M73" t="s">
        <v>156</v>
      </c>
    </row>
    <row r="74" spans="1:26">
      <c r="A74">
        <v>346</v>
      </c>
      <c r="B74">
        <v>471</v>
      </c>
      <c r="C74">
        <v>380</v>
      </c>
      <c r="D74">
        <v>90</v>
      </c>
      <c r="E74">
        <v>55</v>
      </c>
      <c r="F74">
        <v>7</v>
      </c>
      <c r="G74">
        <f>SUM(B74:E74)</f>
        <v>996</v>
      </c>
      <c r="H74" s="3">
        <f>B74*100/$G74</f>
        <v>47.289156626506021</v>
      </c>
      <c r="I74" s="3">
        <f>C74*100/$G74</f>
        <v>38.152610441767067</v>
      </c>
      <c r="J74" s="3">
        <f>D74*100/$G74</f>
        <v>9.0361445783132535</v>
      </c>
      <c r="K74" s="3">
        <f>E74*100/$G74</f>
        <v>5.5220883534136549</v>
      </c>
      <c r="L74" s="3">
        <f>F74*100/$G74</f>
        <v>0.70281124497991965</v>
      </c>
      <c r="M74" s="3">
        <f>A74*100/$G74</f>
        <v>34.738955823293175</v>
      </c>
      <c r="P74" s="3">
        <f>H74+I74</f>
        <v>85.441767068273094</v>
      </c>
      <c r="R74" s="3">
        <f>K74+L74</f>
        <v>6.2248995983935744</v>
      </c>
    </row>
    <row r="75" spans="1:26">
      <c r="A75" s="1" t="s">
        <v>35</v>
      </c>
      <c r="Z75" s="3"/>
    </row>
    <row r="76" spans="1:26">
      <c r="A76" t="s">
        <v>156</v>
      </c>
      <c r="B76" t="s">
        <v>9</v>
      </c>
      <c r="C76" t="s">
        <v>10</v>
      </c>
      <c r="H76" t="str">
        <f>B76</f>
        <v>c1</v>
      </c>
      <c r="I76" t="str">
        <f>C76</f>
        <v>c2</v>
      </c>
      <c r="J76" t="str">
        <f>A76</f>
        <v>NR</v>
      </c>
      <c r="W76" t="str">
        <f>B76</f>
        <v>c1</v>
      </c>
      <c r="X76" t="str">
        <f>C76</f>
        <v>c2</v>
      </c>
      <c r="Y76" t="str">
        <f>A76</f>
        <v>NR</v>
      </c>
    </row>
    <row r="77" spans="1:26">
      <c r="A77">
        <v>446</v>
      </c>
      <c r="B77">
        <v>723</v>
      </c>
      <c r="C77">
        <v>180</v>
      </c>
      <c r="G77">
        <f>SUM(B77:F77)</f>
        <v>903</v>
      </c>
      <c r="H77" s="3">
        <f>B77*100/$G77</f>
        <v>80.066445182724252</v>
      </c>
      <c r="I77" s="3">
        <f>C77*100/$G77</f>
        <v>19.933554817275748</v>
      </c>
      <c r="J77" s="3">
        <f>A77*100/$G77</f>
        <v>49.390919158361022</v>
      </c>
      <c r="L77">
        <f>IF(H77&gt;I77,1,0)</f>
        <v>1</v>
      </c>
      <c r="M77">
        <f>IF(I77&gt;H77,1,0)</f>
        <v>0</v>
      </c>
      <c r="O77">
        <f>IF(I77&gt;25,1,0)</f>
        <v>0</v>
      </c>
      <c r="Q77">
        <f>IF(H77&gt;I77,1,0)</f>
        <v>1</v>
      </c>
      <c r="R77">
        <f>IF(I77&gt;H77,1,0)</f>
        <v>0</v>
      </c>
      <c r="W77" s="3">
        <f t="shared" ref="W77:X77" si="5">B77*100/$G$77</f>
        <v>80.066445182724252</v>
      </c>
      <c r="X77" s="3">
        <f t="shared" si="5"/>
        <v>19.933554817275748</v>
      </c>
      <c r="Y77" s="3">
        <f>100-(W77+X77)</f>
        <v>0</v>
      </c>
    </row>
    <row r="78" spans="1:26">
      <c r="A78" s="1" t="s">
        <v>36</v>
      </c>
    </row>
    <row r="79" spans="1:26">
      <c r="A79" t="s">
        <v>156</v>
      </c>
      <c r="B79" t="s">
        <v>9</v>
      </c>
      <c r="C79" t="s">
        <v>10</v>
      </c>
      <c r="H79" t="str">
        <f>B79</f>
        <v>c1</v>
      </c>
      <c r="I79" t="str">
        <f>C79</f>
        <v>c2</v>
      </c>
      <c r="J79" t="str">
        <f>A79</f>
        <v>NR</v>
      </c>
      <c r="W79" t="str">
        <f>B79</f>
        <v>c1</v>
      </c>
      <c r="X79" t="str">
        <f>C79</f>
        <v>c2</v>
      </c>
      <c r="Y79" t="str">
        <f>A79</f>
        <v>NR</v>
      </c>
    </row>
    <row r="80" spans="1:26">
      <c r="A80">
        <v>482</v>
      </c>
      <c r="B80">
        <v>320</v>
      </c>
      <c r="C80">
        <v>547</v>
      </c>
      <c r="G80">
        <f>SUM(B80:F80)</f>
        <v>867</v>
      </c>
      <c r="H80" s="3">
        <f>B80*100/$G80</f>
        <v>36.908881199538641</v>
      </c>
      <c r="I80" s="3">
        <f>C80*100/$G80</f>
        <v>63.091118800461359</v>
      </c>
      <c r="J80" s="3">
        <f>A80*100/$G80</f>
        <v>55.594002306805073</v>
      </c>
      <c r="L80">
        <f>IF(H80&gt;I80,1,0)</f>
        <v>0</v>
      </c>
      <c r="M80">
        <f>IF(I80&gt;H80,1,0)</f>
        <v>1</v>
      </c>
      <c r="O80">
        <f>IF(I80&gt;25,1,0)</f>
        <v>1</v>
      </c>
      <c r="W80" s="3">
        <f t="shared" ref="W80" si="6">B80*100/$G$77</f>
        <v>35.437430786267996</v>
      </c>
      <c r="X80" s="3">
        <f t="shared" ref="X80" si="7">C80*100/$G$77</f>
        <v>60.575858250276852</v>
      </c>
      <c r="Y80" s="3">
        <f>100-(W80+X80)</f>
        <v>3.9867109634551525</v>
      </c>
    </row>
    <row r="81" spans="1:25">
      <c r="A81" t="s">
        <v>37</v>
      </c>
    </row>
    <row r="82" spans="1:25">
      <c r="A82" t="s">
        <v>156</v>
      </c>
      <c r="B82" t="s">
        <v>9</v>
      </c>
      <c r="C82" t="s">
        <v>10</v>
      </c>
      <c r="H82" t="str">
        <f>B82</f>
        <v>c1</v>
      </c>
      <c r="I82" t="str">
        <f>C82</f>
        <v>c2</v>
      </c>
      <c r="J82" t="str">
        <f>A82</f>
        <v>NR</v>
      </c>
      <c r="W82" t="str">
        <f>B82</f>
        <v>c1</v>
      </c>
      <c r="X82" t="str">
        <f>C82</f>
        <v>c2</v>
      </c>
      <c r="Y82" t="str">
        <f>A82</f>
        <v>NR</v>
      </c>
    </row>
    <row r="83" spans="1:25">
      <c r="A83">
        <v>479</v>
      </c>
      <c r="B83">
        <v>693</v>
      </c>
      <c r="C83">
        <v>177</v>
      </c>
      <c r="G83">
        <f>SUM(B83:F83)</f>
        <v>870</v>
      </c>
      <c r="H83" s="3">
        <f>B83*100/$G83</f>
        <v>79.65517241379311</v>
      </c>
      <c r="I83" s="3">
        <f>C83*100/$G83</f>
        <v>20.344827586206897</v>
      </c>
      <c r="J83" s="3">
        <f>A83*100/$G83</f>
        <v>55.057471264367813</v>
      </c>
      <c r="L83">
        <f>IF(H83&gt;I83,1,0)</f>
        <v>1</v>
      </c>
      <c r="M83">
        <f>IF(I83&gt;H83,1,0)</f>
        <v>0</v>
      </c>
      <c r="O83">
        <f>IF(I83&gt;25,1,0)</f>
        <v>0</v>
      </c>
      <c r="Q83">
        <f>IF(H83&gt;I83,1,0)</f>
        <v>1</v>
      </c>
      <c r="R83">
        <f>IF(I83&gt;H83,1,0)</f>
        <v>0</v>
      </c>
      <c r="W83" s="3">
        <f t="shared" ref="W83" si="8">B83*100/$G$77</f>
        <v>76.744186046511629</v>
      </c>
      <c r="X83" s="3">
        <f t="shared" ref="X83" si="9">C83*100/$G$77</f>
        <v>19.601328903654483</v>
      </c>
      <c r="Y83" s="3">
        <f>100-(W83+X83)</f>
        <v>3.6544850498338803</v>
      </c>
    </row>
    <row r="84" spans="1:25">
      <c r="A84" t="s">
        <v>38</v>
      </c>
    </row>
    <row r="85" spans="1:25">
      <c r="A85" t="s">
        <v>156</v>
      </c>
      <c r="B85" t="s">
        <v>9</v>
      </c>
      <c r="C85" t="s">
        <v>10</v>
      </c>
      <c r="H85" t="str">
        <f>B85</f>
        <v>c1</v>
      </c>
      <c r="I85" t="str">
        <f>C85</f>
        <v>c2</v>
      </c>
      <c r="J85" t="str">
        <f>A85</f>
        <v>NR</v>
      </c>
      <c r="W85" t="str">
        <f>B85</f>
        <v>c1</v>
      </c>
      <c r="X85" t="str">
        <f>C85</f>
        <v>c2</v>
      </c>
      <c r="Y85" t="str">
        <f>A85</f>
        <v>NR</v>
      </c>
    </row>
    <row r="86" spans="1:25">
      <c r="A86">
        <v>461</v>
      </c>
      <c r="B86">
        <v>638</v>
      </c>
      <c r="C86">
        <v>250</v>
      </c>
      <c r="G86">
        <f>SUM(B86:F86)</f>
        <v>888</v>
      </c>
      <c r="H86" s="3">
        <f>B86*100/$G86</f>
        <v>71.846846846846844</v>
      </c>
      <c r="I86" s="3">
        <f>C86*100/$G86</f>
        <v>28.153153153153152</v>
      </c>
      <c r="J86" s="3">
        <f>A86*100/$G86</f>
        <v>51.914414414414416</v>
      </c>
      <c r="L86">
        <f>IF(H86&gt;I86,1,0)</f>
        <v>1</v>
      </c>
      <c r="M86">
        <f>IF(I86&gt;H86,1,0)</f>
        <v>0</v>
      </c>
      <c r="O86">
        <f>IF(I86&gt;25,1,0)</f>
        <v>1</v>
      </c>
      <c r="W86" s="3">
        <f t="shared" ref="W86" si="10">B86*100/$G$77</f>
        <v>70.65337763012181</v>
      </c>
      <c r="X86" s="3">
        <f t="shared" ref="X86" si="11">C86*100/$G$77</f>
        <v>27.685492801771872</v>
      </c>
      <c r="Y86" s="3">
        <f>100-(W86+X86)</f>
        <v>1.6611295681063183</v>
      </c>
    </row>
    <row r="87" spans="1:25">
      <c r="A87" t="s">
        <v>39</v>
      </c>
    </row>
    <row r="88" spans="1:25">
      <c r="A88" t="s">
        <v>156</v>
      </c>
      <c r="B88" t="s">
        <v>9</v>
      </c>
      <c r="C88" t="s">
        <v>10</v>
      </c>
      <c r="H88" t="str">
        <f>B88</f>
        <v>c1</v>
      </c>
      <c r="I88" t="str">
        <f>C88</f>
        <v>c2</v>
      </c>
      <c r="J88" t="str">
        <f>A88</f>
        <v>NR</v>
      </c>
      <c r="W88" t="str">
        <f>B88</f>
        <v>c1</v>
      </c>
      <c r="X88" t="str">
        <f>C88</f>
        <v>c2</v>
      </c>
      <c r="Y88" t="str">
        <f>A88</f>
        <v>NR</v>
      </c>
    </row>
    <row r="89" spans="1:25">
      <c r="A89">
        <v>450</v>
      </c>
      <c r="B89">
        <v>625</v>
      </c>
      <c r="C89">
        <v>274</v>
      </c>
      <c r="G89">
        <f>SUM(B89:F89)</f>
        <v>899</v>
      </c>
      <c r="H89" s="3">
        <f>B89*100/$G89</f>
        <v>69.521690767519459</v>
      </c>
      <c r="I89" s="3">
        <f>C89*100/$G89</f>
        <v>30.478309232480534</v>
      </c>
      <c r="J89" s="3">
        <f>A89*100/$G89</f>
        <v>50.055617352614014</v>
      </c>
      <c r="L89">
        <f>IF(H89&gt;I89,1,0)</f>
        <v>1</v>
      </c>
      <c r="M89">
        <f>IF(I89&gt;H89,1,0)</f>
        <v>0</v>
      </c>
      <c r="O89">
        <f>IF(I89&gt;25,1,0)</f>
        <v>1</v>
      </c>
      <c r="Q89">
        <f>IF(H89&gt;I89,1,0)</f>
        <v>1</v>
      </c>
      <c r="R89">
        <f>IF(I89&gt;H89,1,0)</f>
        <v>0</v>
      </c>
      <c r="W89" s="3">
        <f t="shared" ref="W89" si="12">B89*100/$G$77</f>
        <v>69.213732004429673</v>
      </c>
      <c r="X89" s="3">
        <f t="shared" ref="X89" si="13">C89*100/$G$77</f>
        <v>30.343300110741971</v>
      </c>
      <c r="Y89" s="3">
        <f>100-(W89+X89)</f>
        <v>0.44296788482836291</v>
      </c>
    </row>
    <row r="90" spans="1:25">
      <c r="A90" t="s">
        <v>40</v>
      </c>
    </row>
    <row r="91" spans="1:25">
      <c r="A91" t="s">
        <v>156</v>
      </c>
      <c r="B91" t="s">
        <v>9</v>
      </c>
      <c r="C91" t="s">
        <v>10</v>
      </c>
      <c r="H91" t="str">
        <f>B91</f>
        <v>c1</v>
      </c>
      <c r="I91" t="str">
        <f>C91</f>
        <v>c2</v>
      </c>
      <c r="J91" t="str">
        <f>A91</f>
        <v>NR</v>
      </c>
      <c r="W91" t="str">
        <f>B91</f>
        <v>c1</v>
      </c>
      <c r="X91" t="str">
        <f>C91</f>
        <v>c2</v>
      </c>
      <c r="Y91" t="str">
        <f>A91</f>
        <v>NR</v>
      </c>
    </row>
    <row r="92" spans="1:25">
      <c r="A92">
        <v>453</v>
      </c>
      <c r="B92">
        <v>397</v>
      </c>
      <c r="C92">
        <v>499</v>
      </c>
      <c r="G92">
        <f>SUM(B92:F92)</f>
        <v>896</v>
      </c>
      <c r="H92" s="3">
        <f>B92*100/$G92</f>
        <v>44.308035714285715</v>
      </c>
      <c r="I92" s="3">
        <f>C92*100/$G92</f>
        <v>55.691964285714285</v>
      </c>
      <c r="J92" s="3">
        <f>A92*100/$G92</f>
        <v>50.558035714285715</v>
      </c>
      <c r="L92">
        <f>IF(H92&gt;I92,1,0)</f>
        <v>0</v>
      </c>
      <c r="M92">
        <f>IF(I92&gt;H92,1,0)</f>
        <v>1</v>
      </c>
      <c r="O92">
        <f>IF(I92&gt;25,1,0)</f>
        <v>1</v>
      </c>
      <c r="W92" s="3">
        <f t="shared" ref="W92" si="14">B92*100/$G$77</f>
        <v>43.964562569213733</v>
      </c>
      <c r="X92" s="3">
        <f t="shared" ref="X92" si="15">C92*100/$G$77</f>
        <v>55.260243632336653</v>
      </c>
      <c r="Y92" s="3">
        <f>100-(W92+X92)</f>
        <v>0.77519379844960667</v>
      </c>
    </row>
    <row r="93" spans="1:25">
      <c r="A93" t="s">
        <v>41</v>
      </c>
    </row>
    <row r="94" spans="1:25">
      <c r="A94" t="s">
        <v>156</v>
      </c>
      <c r="B94" t="s">
        <v>9</v>
      </c>
      <c r="C94" t="s">
        <v>10</v>
      </c>
      <c r="H94" t="str">
        <f>B94</f>
        <v>c1</v>
      </c>
      <c r="I94" t="str">
        <f>C94</f>
        <v>c2</v>
      </c>
      <c r="J94" t="str">
        <f>A94</f>
        <v>NR</v>
      </c>
      <c r="W94" t="str">
        <f>B94</f>
        <v>c1</v>
      </c>
      <c r="X94" t="str">
        <f>C94</f>
        <v>c2</v>
      </c>
      <c r="Y94" t="str">
        <f>A94</f>
        <v>NR</v>
      </c>
    </row>
    <row r="95" spans="1:25">
      <c r="A95">
        <v>519</v>
      </c>
      <c r="B95">
        <v>432</v>
      </c>
      <c r="C95">
        <v>398</v>
      </c>
      <c r="G95">
        <f>SUM(B95:F95)</f>
        <v>830</v>
      </c>
      <c r="H95" s="3">
        <f>B95*100/$G95</f>
        <v>52.048192771084338</v>
      </c>
      <c r="I95" s="3">
        <f>C95*100/$G95</f>
        <v>47.951807228915662</v>
      </c>
      <c r="J95" s="3">
        <f>A95*100/$G95</f>
        <v>62.53012048192771</v>
      </c>
      <c r="L95">
        <f>IF(H95&gt;I95,1,0)</f>
        <v>1</v>
      </c>
      <c r="M95">
        <f>IF(I95&gt;H95,1,0)</f>
        <v>0</v>
      </c>
      <c r="O95">
        <f>IF(I95&gt;25,1,0)</f>
        <v>1</v>
      </c>
      <c r="Q95">
        <f>IF(H95&gt;I95,1,0)</f>
        <v>1</v>
      </c>
      <c r="R95">
        <f>IF(I95&gt;H95,1,0)</f>
        <v>0</v>
      </c>
      <c r="W95" s="3">
        <f t="shared" ref="W95" si="16">B95*100/$G$77</f>
        <v>47.840531561461795</v>
      </c>
      <c r="X95" s="3">
        <f t="shared" ref="X95" si="17">C95*100/$G$77</f>
        <v>44.075304540420817</v>
      </c>
      <c r="Y95" s="3">
        <f>100-(W95+X95)</f>
        <v>8.0841638981173958</v>
      </c>
    </row>
    <row r="96" spans="1:25">
      <c r="A96" t="s">
        <v>42</v>
      </c>
    </row>
    <row r="97" spans="1:25">
      <c r="A97" t="s">
        <v>156</v>
      </c>
      <c r="B97" t="s">
        <v>9</v>
      </c>
      <c r="C97" t="s">
        <v>10</v>
      </c>
      <c r="H97" t="str">
        <f>B97</f>
        <v>c1</v>
      </c>
      <c r="I97" t="str">
        <f>C97</f>
        <v>c2</v>
      </c>
      <c r="J97" t="str">
        <f>A97</f>
        <v>NR</v>
      </c>
      <c r="W97" t="str">
        <f>B97</f>
        <v>c1</v>
      </c>
      <c r="X97" t="str">
        <f>C97</f>
        <v>c2</v>
      </c>
      <c r="Y97" t="str">
        <f>A97</f>
        <v>NR</v>
      </c>
    </row>
    <row r="98" spans="1:25">
      <c r="A98">
        <v>495</v>
      </c>
      <c r="B98">
        <v>420</v>
      </c>
      <c r="C98">
        <v>434</v>
      </c>
      <c r="G98">
        <f>SUM(B98:F98)</f>
        <v>854</v>
      </c>
      <c r="H98" s="3">
        <f>B98*100/$G98</f>
        <v>49.180327868852459</v>
      </c>
      <c r="I98" s="3">
        <f>C98*100/$G98</f>
        <v>50.819672131147541</v>
      </c>
      <c r="J98" s="3">
        <f>A98*100/$G98</f>
        <v>57.962529274004687</v>
      </c>
      <c r="L98">
        <f>IF(H98&gt;I98,1,0)</f>
        <v>0</v>
      </c>
      <c r="M98">
        <f>IF(I98&gt;H98,1,0)</f>
        <v>1</v>
      </c>
      <c r="O98">
        <f>IF(I98&gt;25,1,0)</f>
        <v>1</v>
      </c>
      <c r="W98" s="3">
        <f t="shared" ref="W98" si="18">B98*100/$G$77</f>
        <v>46.511627906976742</v>
      </c>
      <c r="X98" s="3">
        <f t="shared" ref="X98" si="19">C98*100/$G$77</f>
        <v>48.062015503875969</v>
      </c>
      <c r="Y98" s="3">
        <f>100-(W98+X98)</f>
        <v>5.4263565891472894</v>
      </c>
    </row>
    <row r="99" spans="1:25">
      <c r="A99" t="s">
        <v>43</v>
      </c>
    </row>
    <row r="100" spans="1:25">
      <c r="A100" t="s">
        <v>156</v>
      </c>
      <c r="B100" t="s">
        <v>9</v>
      </c>
      <c r="C100" t="s">
        <v>10</v>
      </c>
      <c r="H100" t="str">
        <f>B100</f>
        <v>c1</v>
      </c>
      <c r="I100" t="str">
        <f>C100</f>
        <v>c2</v>
      </c>
      <c r="J100" t="str">
        <f>A100</f>
        <v>NR</v>
      </c>
      <c r="W100" t="str">
        <f>B100</f>
        <v>c1</v>
      </c>
      <c r="X100" t="str">
        <f>C100</f>
        <v>c2</v>
      </c>
      <c r="Y100" t="str">
        <f>A100</f>
        <v>NR</v>
      </c>
    </row>
    <row r="101" spans="1:25">
      <c r="A101">
        <v>504</v>
      </c>
      <c r="B101">
        <v>346</v>
      </c>
      <c r="C101">
        <v>499</v>
      </c>
      <c r="G101">
        <f>SUM(B101:F101)</f>
        <v>845</v>
      </c>
      <c r="H101" s="3">
        <f>B101*100/$G101</f>
        <v>40.946745562130175</v>
      </c>
      <c r="I101" s="3">
        <f>C101*100/$G101</f>
        <v>59.053254437869825</v>
      </c>
      <c r="J101" s="3">
        <f>A101*100/$G101</f>
        <v>59.644970414201183</v>
      </c>
      <c r="L101">
        <f>IF(H101&gt;I101,1,0)</f>
        <v>0</v>
      </c>
      <c r="M101">
        <f>IF(I101&gt;H101,1,0)</f>
        <v>1</v>
      </c>
      <c r="O101">
        <f>IF(I101&gt;25,1,0)</f>
        <v>1</v>
      </c>
      <c r="Q101">
        <f>IF(H101&gt;I101,1,0)</f>
        <v>0</v>
      </c>
      <c r="R101">
        <f>IF(I101&gt;H101,1,0)</f>
        <v>1</v>
      </c>
      <c r="W101" s="3">
        <f t="shared" ref="W101" si="20">B101*100/$G$77</f>
        <v>38.316722037652269</v>
      </c>
      <c r="X101" s="3">
        <f t="shared" ref="X101" si="21">C101*100/$G$77</f>
        <v>55.260243632336653</v>
      </c>
      <c r="Y101" s="3">
        <f>100-(W101+X101)</f>
        <v>6.4230343300110775</v>
      </c>
    </row>
    <row r="102" spans="1:25">
      <c r="A102" t="s">
        <v>44</v>
      </c>
    </row>
    <row r="103" spans="1:25">
      <c r="A103" t="s">
        <v>156</v>
      </c>
      <c r="B103" t="s">
        <v>9</v>
      </c>
      <c r="C103" t="s">
        <v>10</v>
      </c>
      <c r="H103" t="str">
        <f>B103</f>
        <v>c1</v>
      </c>
      <c r="I103" t="str">
        <f>C103</f>
        <v>c2</v>
      </c>
      <c r="J103" t="str">
        <f>A103</f>
        <v>NR</v>
      </c>
      <c r="W103" t="str">
        <f>B103</f>
        <v>c1</v>
      </c>
      <c r="X103" t="str">
        <f>C103</f>
        <v>c2</v>
      </c>
      <c r="Y103" t="str">
        <f>A103</f>
        <v>NR</v>
      </c>
    </row>
    <row r="104" spans="1:25">
      <c r="A104">
        <v>500</v>
      </c>
      <c r="B104">
        <v>448</v>
      </c>
      <c r="C104">
        <v>401</v>
      </c>
      <c r="G104">
        <f>SUM(B104:F104)</f>
        <v>849</v>
      </c>
      <c r="H104" s="3">
        <f>B104*100/$G104</f>
        <v>52.767962308598349</v>
      </c>
      <c r="I104" s="3">
        <f>C104*100/$G104</f>
        <v>47.232037691401651</v>
      </c>
      <c r="J104" s="3">
        <f>A104*100/$G104</f>
        <v>58.892815076560659</v>
      </c>
      <c r="L104">
        <f>IF(H104&gt;I104,1,0)</f>
        <v>1</v>
      </c>
      <c r="M104">
        <f>IF(I104&gt;H104,1,0)</f>
        <v>0</v>
      </c>
      <c r="O104">
        <f>IF(I104&gt;25,1,0)</f>
        <v>1</v>
      </c>
      <c r="W104" s="3">
        <f t="shared" ref="W104" si="22">B104*100/$G$77</f>
        <v>49.612403100775197</v>
      </c>
      <c r="X104" s="3">
        <f t="shared" ref="X104" si="23">C104*100/$G$77</f>
        <v>44.407530454042082</v>
      </c>
      <c r="Y104" s="3">
        <f>100-(W104+X104)</f>
        <v>5.9800664451827288</v>
      </c>
    </row>
    <row r="105" spans="1:25">
      <c r="A105" t="s">
        <v>45</v>
      </c>
    </row>
    <row r="106" spans="1:25">
      <c r="A106" t="s">
        <v>156</v>
      </c>
      <c r="B106" t="s">
        <v>9</v>
      </c>
      <c r="C106" t="s">
        <v>10</v>
      </c>
      <c r="H106" t="str">
        <f>B106</f>
        <v>c1</v>
      </c>
      <c r="I106" t="str">
        <f>C106</f>
        <v>c2</v>
      </c>
      <c r="J106" t="str">
        <f>A106</f>
        <v>NR</v>
      </c>
      <c r="W106" t="str">
        <f>B106</f>
        <v>c1</v>
      </c>
      <c r="X106" t="str">
        <f>C106</f>
        <v>c2</v>
      </c>
      <c r="Y106" t="str">
        <f>A106</f>
        <v>NR</v>
      </c>
    </row>
    <row r="107" spans="1:25">
      <c r="A107">
        <v>488</v>
      </c>
      <c r="B107">
        <v>631</v>
      </c>
      <c r="C107">
        <v>230</v>
      </c>
      <c r="G107">
        <f>SUM(B107:F107)</f>
        <v>861</v>
      </c>
      <c r="H107" s="3">
        <f>B107*100/$G107</f>
        <v>73.286875725900117</v>
      </c>
      <c r="I107" s="3">
        <f>C107*100/$G107</f>
        <v>26.713124274099883</v>
      </c>
      <c r="J107" s="3">
        <f>A107*100/$G107</f>
        <v>56.678281068524974</v>
      </c>
      <c r="L107">
        <f>IF(H107&gt;I107,1,0)</f>
        <v>1</v>
      </c>
      <c r="M107">
        <f>IF(I107&gt;H107,1,0)</f>
        <v>0</v>
      </c>
      <c r="O107">
        <f>IF(I107&gt;25,1,0)</f>
        <v>1</v>
      </c>
      <c r="Q107">
        <f>IF(H107&gt;I107,1,0)</f>
        <v>1</v>
      </c>
      <c r="R107">
        <f>IF(I107&gt;H107,1,0)</f>
        <v>0</v>
      </c>
      <c r="W107" s="3">
        <f t="shared" ref="W107" si="24">B107*100/$G$77</f>
        <v>69.878183831672203</v>
      </c>
      <c r="X107" s="3">
        <f t="shared" ref="X107" si="25">C107*100/$G$77</f>
        <v>25.470653377630121</v>
      </c>
      <c r="Y107" s="3">
        <f>100-(W107+X107)</f>
        <v>4.6511627906976685</v>
      </c>
    </row>
    <row r="108" spans="1:25">
      <c r="A108" t="s">
        <v>46</v>
      </c>
    </row>
    <row r="109" spans="1:25">
      <c r="A109" t="s">
        <v>156</v>
      </c>
      <c r="B109" t="s">
        <v>9</v>
      </c>
      <c r="C109" t="s">
        <v>10</v>
      </c>
      <c r="H109" t="str">
        <f>B109</f>
        <v>c1</v>
      </c>
      <c r="I109" t="str">
        <f>C109</f>
        <v>c2</v>
      </c>
      <c r="J109" t="str">
        <f>A109</f>
        <v>NR</v>
      </c>
      <c r="W109" t="str">
        <f>B109</f>
        <v>c1</v>
      </c>
      <c r="X109" t="str">
        <f>C109</f>
        <v>c2</v>
      </c>
      <c r="Y109" t="str">
        <f>A109</f>
        <v>NR</v>
      </c>
    </row>
    <row r="110" spans="1:25">
      <c r="A110">
        <v>487</v>
      </c>
      <c r="B110">
        <v>748</v>
      </c>
      <c r="C110">
        <v>114</v>
      </c>
      <c r="G110">
        <f>SUM(B110:F110)</f>
        <v>862</v>
      </c>
      <c r="H110" s="3">
        <f>B110*100/$G110</f>
        <v>86.774941995359626</v>
      </c>
      <c r="I110" s="3">
        <f>C110*100/$G110</f>
        <v>13.225058004640371</v>
      </c>
      <c r="J110" s="3">
        <f>A110*100/$G110</f>
        <v>56.496519721577727</v>
      </c>
      <c r="L110">
        <f>IF(H110&gt;I110,1,0)</f>
        <v>1</v>
      </c>
      <c r="M110">
        <f>IF(I110&gt;H110,1,0)</f>
        <v>0</v>
      </c>
      <c r="O110">
        <f>IF(I110&gt;25,1,0)</f>
        <v>0</v>
      </c>
      <c r="W110" s="3">
        <f t="shared" ref="W110" si="26">B110*100/$G$77</f>
        <v>82.834994462901435</v>
      </c>
      <c r="X110" s="3">
        <f t="shared" ref="X110" si="27">C110*100/$G$77</f>
        <v>12.624584717607974</v>
      </c>
      <c r="Y110" s="3">
        <f>100-(W110+X110)</f>
        <v>4.540420819490592</v>
      </c>
    </row>
    <row r="111" spans="1:25">
      <c r="A111" t="s">
        <v>47</v>
      </c>
    </row>
    <row r="112" spans="1:25">
      <c r="A112" t="s">
        <v>156</v>
      </c>
      <c r="B112" t="s">
        <v>9</v>
      </c>
      <c r="C112" t="s">
        <v>10</v>
      </c>
      <c r="H112" t="str">
        <f>B112</f>
        <v>c1</v>
      </c>
      <c r="I112" t="str">
        <f>C112</f>
        <v>c2</v>
      </c>
      <c r="J112" t="str">
        <f>A112</f>
        <v>NR</v>
      </c>
      <c r="W112" t="str">
        <f>B112</f>
        <v>c1</v>
      </c>
      <c r="X112" t="str">
        <f>C112</f>
        <v>c2</v>
      </c>
      <c r="Y112" t="str">
        <f>A112</f>
        <v>NR</v>
      </c>
    </row>
    <row r="113" spans="1:25">
      <c r="A113">
        <v>493</v>
      </c>
      <c r="B113">
        <v>823</v>
      </c>
      <c r="C113">
        <v>33</v>
      </c>
      <c r="G113">
        <f>SUM(B113:F113)</f>
        <v>856</v>
      </c>
      <c r="H113" s="3">
        <f>B113*100/$G113</f>
        <v>96.144859813084111</v>
      </c>
      <c r="I113" s="3">
        <f>C113*100/$G113</f>
        <v>3.8551401869158877</v>
      </c>
      <c r="J113" s="3">
        <f>A113*100/$G113</f>
        <v>57.59345794392523</v>
      </c>
      <c r="L113">
        <f>IF(H113&gt;I113,1,0)</f>
        <v>1</v>
      </c>
      <c r="M113">
        <f>IF(I113&gt;H113,1,0)</f>
        <v>0</v>
      </c>
      <c r="O113">
        <f>IF(I113&gt;25,1,0)</f>
        <v>0</v>
      </c>
      <c r="Q113">
        <f>IF(H113&gt;I113,1,0)</f>
        <v>1</v>
      </c>
      <c r="R113">
        <f>IF(I113&gt;H113,1,0)</f>
        <v>0</v>
      </c>
      <c r="W113" s="3">
        <f t="shared" ref="W113" si="28">B113*100/$G$77</f>
        <v>91.140642303432998</v>
      </c>
      <c r="X113" s="3">
        <f t="shared" ref="X113" si="29">C113*100/$G$77</f>
        <v>3.654485049833887</v>
      </c>
      <c r="Y113" s="3">
        <f>100-(W113+X113)</f>
        <v>5.2048726467331221</v>
      </c>
    </row>
    <row r="114" spans="1:25">
      <c r="A114" t="s">
        <v>48</v>
      </c>
    </row>
    <row r="115" spans="1:25">
      <c r="A115" t="s">
        <v>156</v>
      </c>
      <c r="B115" t="s">
        <v>9</v>
      </c>
      <c r="C115" t="s">
        <v>10</v>
      </c>
      <c r="H115" t="str">
        <f>B115</f>
        <v>c1</v>
      </c>
      <c r="I115" t="str">
        <f>C115</f>
        <v>c2</v>
      </c>
      <c r="J115" t="str">
        <f>A115</f>
        <v>NR</v>
      </c>
      <c r="W115" t="str">
        <f>B115</f>
        <v>c1</v>
      </c>
      <c r="X115" t="str">
        <f>C115</f>
        <v>c2</v>
      </c>
      <c r="Y115" t="str">
        <f>A115</f>
        <v>NR</v>
      </c>
    </row>
    <row r="116" spans="1:25">
      <c r="A116">
        <v>486</v>
      </c>
      <c r="B116">
        <v>753</v>
      </c>
      <c r="C116">
        <v>110</v>
      </c>
      <c r="G116">
        <f>SUM(B116:F116)</f>
        <v>863</v>
      </c>
      <c r="H116" s="3">
        <f>B116*100/$G116</f>
        <v>87.253765932792589</v>
      </c>
      <c r="I116" s="3">
        <f>C116*100/$G116</f>
        <v>12.746234067207416</v>
      </c>
      <c r="J116" s="3">
        <f>A116*100/$G116</f>
        <v>56.315179606025495</v>
      </c>
      <c r="L116">
        <f>IF(H116&gt;I116,1,0)</f>
        <v>1</v>
      </c>
      <c r="M116">
        <f>IF(I116&gt;H116,1,0)</f>
        <v>0</v>
      </c>
      <c r="O116">
        <f>IF(I116&gt;25,1,0)</f>
        <v>0</v>
      </c>
      <c r="W116" s="3">
        <f t="shared" ref="W116" si="30">B116*100/$G$77</f>
        <v>83.388704318936874</v>
      </c>
      <c r="X116" s="3">
        <f t="shared" ref="X116" si="31">C116*100/$G$77</f>
        <v>12.181616832779623</v>
      </c>
      <c r="Y116" s="3">
        <f>100-(W116+X116)</f>
        <v>4.4296788482835012</v>
      </c>
    </row>
    <row r="117" spans="1:25">
      <c r="A117" t="s">
        <v>49</v>
      </c>
    </row>
    <row r="118" spans="1:25">
      <c r="A118" t="s">
        <v>156</v>
      </c>
      <c r="B118" t="s">
        <v>9</v>
      </c>
      <c r="C118" t="s">
        <v>10</v>
      </c>
      <c r="H118" t="str">
        <f>B118</f>
        <v>c1</v>
      </c>
      <c r="I118" t="str">
        <f>C118</f>
        <v>c2</v>
      </c>
      <c r="J118" t="str">
        <f>A118</f>
        <v>NR</v>
      </c>
      <c r="W118" t="str">
        <f>B118</f>
        <v>c1</v>
      </c>
      <c r="X118" t="str">
        <f>C118</f>
        <v>c2</v>
      </c>
      <c r="Y118" t="str">
        <f>A118</f>
        <v>NR</v>
      </c>
    </row>
    <row r="119" spans="1:25">
      <c r="A119">
        <v>466</v>
      </c>
      <c r="B119">
        <v>815</v>
      </c>
      <c r="C119">
        <v>68</v>
      </c>
      <c r="G119">
        <f>SUM(B119:F119)</f>
        <v>883</v>
      </c>
      <c r="H119" s="3">
        <f>B119*100/$G119</f>
        <v>92.298980747451864</v>
      </c>
      <c r="I119" s="3">
        <f>C119*100/$G119</f>
        <v>7.7010192525481314</v>
      </c>
      <c r="J119" s="3">
        <f>A119*100/$G119</f>
        <v>52.774631936579844</v>
      </c>
      <c r="L119">
        <f>IF(H119&gt;I119,1,0)</f>
        <v>1</v>
      </c>
      <c r="M119">
        <f>IF(I119&gt;H119,1,0)</f>
        <v>0</v>
      </c>
      <c r="O119">
        <f>IF(I119&gt;25,1,0)</f>
        <v>0</v>
      </c>
      <c r="Q119">
        <f>IF(H119&gt;I119,1,0)</f>
        <v>1</v>
      </c>
      <c r="R119">
        <f>IF(I119&gt;H119,1,0)</f>
        <v>0</v>
      </c>
      <c r="W119" s="3">
        <f t="shared" ref="W119" si="32">B119*100/$G$77</f>
        <v>90.2547065337763</v>
      </c>
      <c r="X119" s="3">
        <f t="shared" ref="X119" si="33">C119*100/$G$77</f>
        <v>7.5304540420819492</v>
      </c>
      <c r="Y119" s="3">
        <f>100-(W119+X119)</f>
        <v>2.2148394241417577</v>
      </c>
    </row>
    <row r="120" spans="1:25">
      <c r="A120" t="s">
        <v>50</v>
      </c>
    </row>
    <row r="121" spans="1:25">
      <c r="A121" t="s">
        <v>156</v>
      </c>
      <c r="B121" t="s">
        <v>9</v>
      </c>
      <c r="C121" t="s">
        <v>10</v>
      </c>
      <c r="H121" t="str">
        <f>B121</f>
        <v>c1</v>
      </c>
      <c r="I121" t="str">
        <f>C121</f>
        <v>c2</v>
      </c>
      <c r="J121" t="str">
        <f>A121</f>
        <v>NR</v>
      </c>
      <c r="W121" t="str">
        <f>B121</f>
        <v>c1</v>
      </c>
      <c r="X121" t="str">
        <f>C121</f>
        <v>c2</v>
      </c>
      <c r="Y121" t="str">
        <f>A121</f>
        <v>NR</v>
      </c>
    </row>
    <row r="122" spans="1:25">
      <c r="A122">
        <v>475</v>
      </c>
      <c r="B122">
        <v>835</v>
      </c>
      <c r="C122">
        <v>39</v>
      </c>
      <c r="G122">
        <f>SUM(B122:F122)</f>
        <v>874</v>
      </c>
      <c r="H122" s="3">
        <f>B122*100/$G122</f>
        <v>95.537757437070937</v>
      </c>
      <c r="I122" s="3">
        <f>C122*100/$G122</f>
        <v>4.4622425629290614</v>
      </c>
      <c r="J122" s="3">
        <f>A122*100/$G122</f>
        <v>54.347826086956523</v>
      </c>
      <c r="L122">
        <f>IF(H122&gt;I122,1,0)</f>
        <v>1</v>
      </c>
      <c r="M122">
        <f>IF(I122&gt;H122,1,0)</f>
        <v>0</v>
      </c>
      <c r="O122">
        <f>IF(I122&gt;25,1,0)</f>
        <v>0</v>
      </c>
      <c r="W122" s="3">
        <f t="shared" ref="W122" si="34">B122*100/$G$77</f>
        <v>92.469545957918058</v>
      </c>
      <c r="X122" s="3">
        <f t="shared" ref="X122" si="35">C122*100/$G$77</f>
        <v>4.3189368770764123</v>
      </c>
      <c r="Y122" s="3">
        <f>100-(W122+X122)</f>
        <v>3.2115171650055316</v>
      </c>
    </row>
    <row r="123" spans="1:25">
      <c r="A123" t="s">
        <v>51</v>
      </c>
    </row>
    <row r="124" spans="1:25">
      <c r="A124" t="s">
        <v>156</v>
      </c>
      <c r="B124" t="s">
        <v>9</v>
      </c>
      <c r="C124" t="s">
        <v>10</v>
      </c>
      <c r="H124" t="str">
        <f>B124</f>
        <v>c1</v>
      </c>
      <c r="I124" t="str">
        <f>C124</f>
        <v>c2</v>
      </c>
      <c r="J124" t="str">
        <f>A124</f>
        <v>NR</v>
      </c>
      <c r="W124" t="str">
        <f>B124</f>
        <v>c1</v>
      </c>
      <c r="X124" t="str">
        <f>C124</f>
        <v>c2</v>
      </c>
      <c r="Y124" t="str">
        <f>A124</f>
        <v>NR</v>
      </c>
    </row>
    <row r="125" spans="1:25">
      <c r="A125">
        <v>508</v>
      </c>
      <c r="B125">
        <v>553</v>
      </c>
      <c r="C125">
        <v>288</v>
      </c>
      <c r="G125">
        <f>SUM(B125:F125)</f>
        <v>841</v>
      </c>
      <c r="H125" s="3">
        <f>B125*100/$G125</f>
        <v>65.755053507728888</v>
      </c>
      <c r="I125" s="3">
        <f>C125*100/$G125</f>
        <v>34.244946492271104</v>
      </c>
      <c r="J125" s="3">
        <f>A125*100/$G125</f>
        <v>60.404280618311532</v>
      </c>
      <c r="L125">
        <f>IF(H125&gt;I125,1,0)</f>
        <v>1</v>
      </c>
      <c r="M125">
        <f>IF(I125&gt;H125,1,0)</f>
        <v>0</v>
      </c>
      <c r="O125">
        <f>IF(I125&gt;25,1,0)</f>
        <v>1</v>
      </c>
      <c r="Q125">
        <f>IF(H125&gt;I125,1,0)</f>
        <v>1</v>
      </c>
      <c r="R125">
        <f>IF(I125&gt;H125,1,0)</f>
        <v>0</v>
      </c>
      <c r="W125" s="3">
        <f t="shared" ref="W125" si="36">B125*100/$G$77</f>
        <v>61.240310077519382</v>
      </c>
      <c r="X125" s="3">
        <f t="shared" ref="X125" si="37">C125*100/$G$77</f>
        <v>31.893687707641195</v>
      </c>
      <c r="Y125" s="3">
        <f>100-(W125+X125)</f>
        <v>6.8660022148394262</v>
      </c>
    </row>
    <row r="126" spans="1:25">
      <c r="A126" t="s">
        <v>52</v>
      </c>
    </row>
    <row r="127" spans="1:25">
      <c r="A127" t="s">
        <v>156</v>
      </c>
      <c r="B127" t="s">
        <v>9</v>
      </c>
      <c r="C127" t="s">
        <v>10</v>
      </c>
      <c r="H127" t="str">
        <f>B127</f>
        <v>c1</v>
      </c>
      <c r="I127" t="str">
        <f>C127</f>
        <v>c2</v>
      </c>
      <c r="J127" t="str">
        <f>A127</f>
        <v>NR</v>
      </c>
      <c r="W127" t="str">
        <f>B127</f>
        <v>c1</v>
      </c>
      <c r="X127" t="str">
        <f>C127</f>
        <v>c2</v>
      </c>
      <c r="Y127" t="str">
        <f>A127</f>
        <v>NR</v>
      </c>
    </row>
    <row r="128" spans="1:25">
      <c r="A128">
        <v>513</v>
      </c>
      <c r="B128">
        <v>387</v>
      </c>
      <c r="C128">
        <v>449</v>
      </c>
      <c r="G128">
        <f>SUM(B128:F128)</f>
        <v>836</v>
      </c>
      <c r="H128" s="3">
        <f>B128*100/$G128</f>
        <v>46.291866028708135</v>
      </c>
      <c r="I128" s="3">
        <f>C128*100/$G128</f>
        <v>53.708133971291865</v>
      </c>
      <c r="J128" s="3">
        <f>A128*100/$G128</f>
        <v>61.363636363636367</v>
      </c>
      <c r="L128">
        <f>IF(H128&gt;I128,1,0)</f>
        <v>0</v>
      </c>
      <c r="M128">
        <f>IF(I128&gt;H128,1,0)</f>
        <v>1</v>
      </c>
      <c r="O128">
        <f>IF(I128&gt;25,1,0)</f>
        <v>1</v>
      </c>
      <c r="W128" s="3">
        <f t="shared" ref="W128" si="38">B128*100/$G$77</f>
        <v>42.857142857142854</v>
      </c>
      <c r="X128" s="3">
        <f t="shared" ref="X128" si="39">C128*100/$G$77</f>
        <v>49.72314507198228</v>
      </c>
      <c r="Y128" s="3">
        <f>100-(W128+X128)</f>
        <v>7.4197120708748656</v>
      </c>
    </row>
    <row r="129" spans="1:25">
      <c r="A129" t="s">
        <v>53</v>
      </c>
    </row>
    <row r="130" spans="1:25">
      <c r="A130" t="s">
        <v>156</v>
      </c>
      <c r="B130" t="s">
        <v>9</v>
      </c>
      <c r="C130" t="s">
        <v>10</v>
      </c>
      <c r="H130" t="str">
        <f>B130</f>
        <v>c1</v>
      </c>
      <c r="I130" t="str">
        <f>C130</f>
        <v>c2</v>
      </c>
      <c r="J130" t="str">
        <f>A130</f>
        <v>NR</v>
      </c>
      <c r="W130" t="str">
        <f>B130</f>
        <v>c1</v>
      </c>
      <c r="X130" t="str">
        <f>C130</f>
        <v>c2</v>
      </c>
      <c r="Y130" t="str">
        <f>A130</f>
        <v>NR</v>
      </c>
    </row>
    <row r="131" spans="1:25">
      <c r="A131">
        <v>547</v>
      </c>
      <c r="B131">
        <v>675</v>
      </c>
      <c r="C131">
        <v>127</v>
      </c>
      <c r="G131">
        <f>SUM(B131:F131)</f>
        <v>802</v>
      </c>
      <c r="H131" s="3">
        <f>B131*100/$G131</f>
        <v>84.164588528678308</v>
      </c>
      <c r="I131" s="3">
        <f>C131*100/$G131</f>
        <v>15.835411471321695</v>
      </c>
      <c r="J131" s="3">
        <f>A131*100/$G131</f>
        <v>68.204488778054866</v>
      </c>
      <c r="L131">
        <f>IF(H131&gt;I131,1,0)</f>
        <v>1</v>
      </c>
      <c r="M131">
        <f>IF(I131&gt;H131,1,0)</f>
        <v>0</v>
      </c>
      <c r="O131">
        <f>IF(I131&gt;25,1,0)</f>
        <v>0</v>
      </c>
      <c r="Q131">
        <f>IF(H131&gt;I131,1,0)</f>
        <v>1</v>
      </c>
      <c r="R131">
        <f>IF(I131&gt;H131,1,0)</f>
        <v>0</v>
      </c>
      <c r="W131" s="3">
        <f t="shared" ref="W131" si="40">B131*100/$G$77</f>
        <v>74.750830564784053</v>
      </c>
      <c r="X131" s="3">
        <f t="shared" ref="X131" si="41">C131*100/$G$77</f>
        <v>14.06423034330011</v>
      </c>
      <c r="Y131" s="3">
        <f>100-(W131+X131)</f>
        <v>11.184939091915837</v>
      </c>
    </row>
    <row r="132" spans="1:25">
      <c r="A132" t="s">
        <v>54</v>
      </c>
    </row>
    <row r="133" spans="1:25">
      <c r="A133" t="s">
        <v>156</v>
      </c>
      <c r="B133" t="s">
        <v>9</v>
      </c>
      <c r="C133" t="s">
        <v>10</v>
      </c>
      <c r="H133" t="str">
        <f>B133</f>
        <v>c1</v>
      </c>
      <c r="I133" t="str">
        <f>C133</f>
        <v>c2</v>
      </c>
      <c r="J133" t="str">
        <f>A133</f>
        <v>NR</v>
      </c>
      <c r="W133" t="str">
        <f>B133</f>
        <v>c1</v>
      </c>
      <c r="X133" t="str">
        <f>C133</f>
        <v>c2</v>
      </c>
      <c r="Y133" t="str">
        <f>A133</f>
        <v>NR</v>
      </c>
    </row>
    <row r="134" spans="1:25">
      <c r="A134">
        <v>513</v>
      </c>
      <c r="B134">
        <v>596</v>
      </c>
      <c r="C134">
        <v>240</v>
      </c>
      <c r="G134">
        <f>SUM(B134:F134)</f>
        <v>836</v>
      </c>
      <c r="H134" s="3">
        <f>B134*100/$G134</f>
        <v>71.291866028708128</v>
      </c>
      <c r="I134" s="3">
        <f>C134*100/$G134</f>
        <v>28.708133971291865</v>
      </c>
      <c r="J134" s="3">
        <f>A134*100/$G134</f>
        <v>61.363636363636367</v>
      </c>
      <c r="L134">
        <f>IF(H134&gt;I134,1,0)</f>
        <v>1</v>
      </c>
      <c r="M134">
        <f>IF(I134&gt;H134,1,0)</f>
        <v>0</v>
      </c>
      <c r="O134">
        <f>IF(I134&gt;25,1,0)</f>
        <v>1</v>
      </c>
      <c r="W134" s="3">
        <f t="shared" ref="W134" si="42">B134*100/$G$77</f>
        <v>66.002214839424141</v>
      </c>
      <c r="X134" s="3">
        <f t="shared" ref="X134" si="43">C134*100/$G$77</f>
        <v>26.578073089700997</v>
      </c>
      <c r="Y134" s="3">
        <f>100-(W134+X134)</f>
        <v>7.4197120708748656</v>
      </c>
    </row>
    <row r="135" spans="1:25">
      <c r="A135" t="s">
        <v>55</v>
      </c>
    </row>
    <row r="136" spans="1:25">
      <c r="A136" t="s">
        <v>156</v>
      </c>
      <c r="B136" t="s">
        <v>9</v>
      </c>
      <c r="C136" t="s">
        <v>10</v>
      </c>
      <c r="H136" t="str">
        <f>B136</f>
        <v>c1</v>
      </c>
      <c r="I136" t="str">
        <f>C136</f>
        <v>c2</v>
      </c>
      <c r="J136" t="str">
        <f>A136</f>
        <v>NR</v>
      </c>
      <c r="W136" t="str">
        <f>B136</f>
        <v>c1</v>
      </c>
      <c r="X136" t="str">
        <f>C136</f>
        <v>c2</v>
      </c>
      <c r="Y136" t="str">
        <f>A136</f>
        <v>NR</v>
      </c>
    </row>
    <row r="137" spans="1:25">
      <c r="A137">
        <v>969</v>
      </c>
      <c r="B137">
        <v>232</v>
      </c>
      <c r="C137">
        <v>148</v>
      </c>
      <c r="G137">
        <f>SUM(B137:F137)</f>
        <v>380</v>
      </c>
      <c r="H137" s="3">
        <f>B137*100/$G137</f>
        <v>61.05263157894737</v>
      </c>
      <c r="I137" s="3">
        <f>C137*100/$G137</f>
        <v>38.94736842105263</v>
      </c>
      <c r="J137" s="3">
        <f>A137*100/$G137</f>
        <v>255</v>
      </c>
      <c r="L137">
        <f>IF(H137&gt;I137,1,0)</f>
        <v>1</v>
      </c>
      <c r="M137">
        <f>IF(I137&gt;H137,1,0)</f>
        <v>0</v>
      </c>
      <c r="O137">
        <f>IF(I137&gt;25,1,0)</f>
        <v>1</v>
      </c>
      <c r="Q137">
        <f>IF(H137&gt;I137,1,0)</f>
        <v>1</v>
      </c>
      <c r="R137">
        <f>IF(I137&gt;H137,1,0)</f>
        <v>0</v>
      </c>
      <c r="W137" s="3">
        <f t="shared" ref="W137" si="44">B137*100/$G$77</f>
        <v>25.692137320044296</v>
      </c>
      <c r="X137" s="3">
        <f t="shared" ref="X137" si="45">C137*100/$G$77</f>
        <v>16.389811738648948</v>
      </c>
      <c r="Y137" s="3">
        <f>100-(W137+X137)</f>
        <v>57.91805094130676</v>
      </c>
    </row>
    <row r="138" spans="1:25">
      <c r="A138" t="s">
        <v>56</v>
      </c>
    </row>
    <row r="139" spans="1:25">
      <c r="A139" t="s">
        <v>156</v>
      </c>
      <c r="B139" t="s">
        <v>9</v>
      </c>
      <c r="C139" t="s">
        <v>10</v>
      </c>
      <c r="H139" t="str">
        <f>B139</f>
        <v>c1</v>
      </c>
      <c r="I139" t="str">
        <f>C139</f>
        <v>c2</v>
      </c>
      <c r="J139" t="str">
        <f>A139</f>
        <v>NR</v>
      </c>
      <c r="W139" t="str">
        <f>B139</f>
        <v>c1</v>
      </c>
      <c r="X139" t="str">
        <f>C139</f>
        <v>c2</v>
      </c>
      <c r="Y139" t="str">
        <f>A139</f>
        <v>NR</v>
      </c>
    </row>
    <row r="140" spans="1:25">
      <c r="A140">
        <v>944</v>
      </c>
      <c r="B140">
        <v>217</v>
      </c>
      <c r="C140">
        <v>188</v>
      </c>
      <c r="G140">
        <f>SUM(B140:F140)</f>
        <v>405</v>
      </c>
      <c r="H140" s="3">
        <f>B140*100/$G140</f>
        <v>53.580246913580247</v>
      </c>
      <c r="I140" s="3">
        <f>C140*100/$G140</f>
        <v>46.419753086419753</v>
      </c>
      <c r="J140" s="3">
        <f>A140*100/$G140</f>
        <v>233.08641975308643</v>
      </c>
      <c r="L140">
        <f>IF(H140&gt;I140,1,0)</f>
        <v>1</v>
      </c>
      <c r="M140">
        <f>IF(I140&gt;H140,1,0)</f>
        <v>0</v>
      </c>
      <c r="O140">
        <f>IF(I140&gt;25,1,0)</f>
        <v>1</v>
      </c>
      <c r="W140" s="3">
        <f t="shared" ref="W140" si="46">B140*100/$G$77</f>
        <v>24.031007751937985</v>
      </c>
      <c r="X140" s="3">
        <f t="shared" ref="X140" si="47">C140*100/$G$77</f>
        <v>20.819490586932446</v>
      </c>
      <c r="Y140" s="3">
        <f>100-(W140+X140)</f>
        <v>55.14950166112957</v>
      </c>
    </row>
    <row r="141" spans="1:25">
      <c r="A141" t="s">
        <v>57</v>
      </c>
    </row>
    <row r="142" spans="1:25">
      <c r="A142" t="s">
        <v>156</v>
      </c>
      <c r="B142" t="s">
        <v>9</v>
      </c>
      <c r="C142" t="s">
        <v>10</v>
      </c>
      <c r="H142" t="str">
        <f>B142</f>
        <v>c1</v>
      </c>
      <c r="I142" t="str">
        <f>C142</f>
        <v>c2</v>
      </c>
      <c r="J142" t="str">
        <f>A142</f>
        <v>NR</v>
      </c>
      <c r="W142" t="str">
        <f>B142</f>
        <v>c1</v>
      </c>
      <c r="X142" t="str">
        <f>C142</f>
        <v>c2</v>
      </c>
      <c r="Y142" t="str">
        <f>A142</f>
        <v>NR</v>
      </c>
    </row>
    <row r="143" spans="1:25">
      <c r="A143">
        <v>544</v>
      </c>
      <c r="B143">
        <v>413</v>
      </c>
      <c r="C143">
        <v>392</v>
      </c>
      <c r="G143">
        <f>SUM(B143:F143)</f>
        <v>805</v>
      </c>
      <c r="H143" s="3">
        <f>B143*100/$G143</f>
        <v>51.304347826086953</v>
      </c>
      <c r="I143" s="3">
        <f>C143*100/$G143</f>
        <v>48.695652173913047</v>
      </c>
      <c r="J143" s="3">
        <f>A143*100/$G143</f>
        <v>67.577639751552795</v>
      </c>
      <c r="L143">
        <f>IF(H143&gt;I143,1,0)</f>
        <v>1</v>
      </c>
      <c r="M143">
        <f>IF(I143&gt;H143,1,0)</f>
        <v>0</v>
      </c>
      <c r="O143">
        <f>IF(I143&gt;25,1,0)</f>
        <v>1</v>
      </c>
      <c r="Q143">
        <f>IF(H143&gt;I143,1,0)</f>
        <v>1</v>
      </c>
      <c r="R143">
        <f>IF(I143&gt;H143,1,0)</f>
        <v>0</v>
      </c>
      <c r="W143" s="3">
        <f t="shared" ref="W143" si="48">B143*100/$G$77</f>
        <v>45.736434108527135</v>
      </c>
      <c r="X143" s="3">
        <f t="shared" ref="X143" si="49">C143*100/$G$77</f>
        <v>43.410852713178294</v>
      </c>
      <c r="Y143" s="3">
        <f>100-(W143+X143)</f>
        <v>10.852713178294579</v>
      </c>
    </row>
    <row r="144" spans="1:25">
      <c r="A144" t="s">
        <v>58</v>
      </c>
    </row>
    <row r="145" spans="1:25">
      <c r="A145" t="s">
        <v>156</v>
      </c>
      <c r="B145" t="s">
        <v>9</v>
      </c>
      <c r="C145" t="s">
        <v>10</v>
      </c>
      <c r="H145" t="str">
        <f>B145</f>
        <v>c1</v>
      </c>
      <c r="I145" t="str">
        <f>C145</f>
        <v>c2</v>
      </c>
      <c r="J145" t="str">
        <f>A145</f>
        <v>NR</v>
      </c>
      <c r="W145" t="str">
        <f>B145</f>
        <v>c1</v>
      </c>
      <c r="X145" t="str">
        <f>C145</f>
        <v>c2</v>
      </c>
      <c r="Y145" t="str">
        <f>A145</f>
        <v>NR</v>
      </c>
    </row>
    <row r="146" spans="1:25">
      <c r="A146">
        <v>517</v>
      </c>
      <c r="B146">
        <v>347</v>
      </c>
      <c r="C146">
        <v>485</v>
      </c>
      <c r="G146">
        <f>SUM(B146:F146)</f>
        <v>832</v>
      </c>
      <c r="H146" s="3">
        <f>B146*100/$G146</f>
        <v>41.706730769230766</v>
      </c>
      <c r="I146" s="3">
        <f>C146*100/$G146</f>
        <v>58.293269230769234</v>
      </c>
      <c r="J146" s="3">
        <f>A146*100/$G146</f>
        <v>62.13942307692308</v>
      </c>
      <c r="L146">
        <f>IF(H146&gt;I146,1,0)</f>
        <v>0</v>
      </c>
      <c r="M146">
        <f>IF(I146&gt;H146,1,0)</f>
        <v>1</v>
      </c>
      <c r="O146">
        <f>IF(I146&gt;25,1,0)</f>
        <v>1</v>
      </c>
      <c r="W146" s="3">
        <f t="shared" ref="W146" si="50">B146*100/$G$77</f>
        <v>38.42746400885936</v>
      </c>
      <c r="X146" s="3">
        <f t="shared" ref="X146" si="51">C146*100/$G$77</f>
        <v>53.709856035437433</v>
      </c>
      <c r="Y146" s="3">
        <f>100-(W146+X146)</f>
        <v>7.8626799557032143</v>
      </c>
    </row>
    <row r="147" spans="1:25">
      <c r="A147" t="s">
        <v>59</v>
      </c>
    </row>
    <row r="148" spans="1:25">
      <c r="A148" t="s">
        <v>156</v>
      </c>
      <c r="B148" t="s">
        <v>9</v>
      </c>
      <c r="C148" t="s">
        <v>10</v>
      </c>
      <c r="H148" t="str">
        <f>B148</f>
        <v>c1</v>
      </c>
      <c r="I148" t="str">
        <f>C148</f>
        <v>c2</v>
      </c>
      <c r="J148" t="str">
        <f>A148</f>
        <v>NR</v>
      </c>
      <c r="W148" t="str">
        <f>B148</f>
        <v>c1</v>
      </c>
      <c r="X148" t="str">
        <f>C148</f>
        <v>c2</v>
      </c>
      <c r="Y148" t="str">
        <f>A148</f>
        <v>NR</v>
      </c>
    </row>
    <row r="149" spans="1:25">
      <c r="A149">
        <v>577</v>
      </c>
      <c r="B149">
        <v>621</v>
      </c>
      <c r="C149">
        <v>151</v>
      </c>
      <c r="G149">
        <f>SUM(B149:F149)</f>
        <v>772</v>
      </c>
      <c r="H149" s="3">
        <f>B149*100/$G149</f>
        <v>80.440414507772019</v>
      </c>
      <c r="I149" s="3">
        <f>C149*100/$G149</f>
        <v>19.559585492227978</v>
      </c>
      <c r="J149" s="3">
        <f>A149*100/$G149</f>
        <v>74.740932642487053</v>
      </c>
      <c r="L149">
        <f>IF(H149&gt;I149,1,0)</f>
        <v>1</v>
      </c>
      <c r="M149">
        <f>IF(I149&gt;H149,1,0)</f>
        <v>0</v>
      </c>
      <c r="O149">
        <f>IF(I149&gt;25,1,0)</f>
        <v>0</v>
      </c>
      <c r="Q149">
        <f>IF(H149&gt;I149,1,0)</f>
        <v>1</v>
      </c>
      <c r="R149">
        <f>IF(I149&gt;H149,1,0)</f>
        <v>0</v>
      </c>
      <c r="W149" s="3">
        <f t="shared" ref="W149" si="52">B149*100/$G$77</f>
        <v>68.770764119601324</v>
      </c>
      <c r="X149" s="3">
        <f t="shared" ref="X149" si="53">C149*100/$G$77</f>
        <v>16.72203765227021</v>
      </c>
      <c r="Y149" s="3">
        <f>100-(W149+X149)</f>
        <v>14.507198228128459</v>
      </c>
    </row>
    <row r="150" spans="1:25">
      <c r="A150" t="s">
        <v>60</v>
      </c>
    </row>
    <row r="151" spans="1:25">
      <c r="A151" t="s">
        <v>156</v>
      </c>
      <c r="B151" t="s">
        <v>9</v>
      </c>
      <c r="C151" t="s">
        <v>10</v>
      </c>
      <c r="H151" t="str">
        <f>B151</f>
        <v>c1</v>
      </c>
      <c r="I151" t="str">
        <f>C151</f>
        <v>c2</v>
      </c>
      <c r="J151" t="str">
        <f>A151</f>
        <v>NR</v>
      </c>
      <c r="W151" t="str">
        <f>B151</f>
        <v>c1</v>
      </c>
      <c r="X151" t="str">
        <f>C151</f>
        <v>c2</v>
      </c>
      <c r="Y151" t="str">
        <f>A151</f>
        <v>NR</v>
      </c>
    </row>
    <row r="152" spans="1:25">
      <c r="A152">
        <v>562</v>
      </c>
      <c r="B152">
        <v>630</v>
      </c>
      <c r="C152">
        <v>157</v>
      </c>
      <c r="G152">
        <f>SUM(B152:F152)</f>
        <v>787</v>
      </c>
      <c r="H152" s="3">
        <f>B152*100/$G152</f>
        <v>80.050825921219825</v>
      </c>
      <c r="I152" s="3">
        <f>C152*100/$G152</f>
        <v>19.949174078780178</v>
      </c>
      <c r="J152" s="3">
        <f>A152*100/$G152</f>
        <v>71.41041931385007</v>
      </c>
      <c r="L152">
        <f>IF(H152&gt;I152,1,0)</f>
        <v>1</v>
      </c>
      <c r="M152">
        <f>IF(I152&gt;H152,1,0)</f>
        <v>0</v>
      </c>
      <c r="O152">
        <f>IF(I152&gt;25,1,0)</f>
        <v>0</v>
      </c>
      <c r="W152" s="3">
        <f t="shared" ref="W152" si="54">B152*100/$G$77</f>
        <v>69.767441860465112</v>
      </c>
      <c r="X152" s="3">
        <f t="shared" ref="X152" si="55">C152*100/$G$77</f>
        <v>17.386489479512736</v>
      </c>
      <c r="Y152" s="3">
        <f>100-(W152+X152)</f>
        <v>12.846068660022155</v>
      </c>
    </row>
    <row r="153" spans="1:25">
      <c r="A153" t="s">
        <v>61</v>
      </c>
    </row>
    <row r="154" spans="1:25">
      <c r="A154" t="s">
        <v>156</v>
      </c>
      <c r="B154" t="s">
        <v>9</v>
      </c>
      <c r="C154" t="s">
        <v>10</v>
      </c>
      <c r="H154" t="str">
        <f>B154</f>
        <v>c1</v>
      </c>
      <c r="I154" t="str">
        <f>C154</f>
        <v>c2</v>
      </c>
      <c r="J154" t="str">
        <f>A154</f>
        <v>NR</v>
      </c>
      <c r="W154" t="str">
        <f>B154</f>
        <v>c1</v>
      </c>
      <c r="X154" t="str">
        <f>C154</f>
        <v>c2</v>
      </c>
      <c r="Y154" t="str">
        <f>A154</f>
        <v>NR</v>
      </c>
    </row>
    <row r="155" spans="1:25">
      <c r="A155">
        <v>527</v>
      </c>
      <c r="B155">
        <v>710</v>
      </c>
      <c r="C155">
        <v>112</v>
      </c>
      <c r="G155">
        <f>SUM(B155:F155)</f>
        <v>822</v>
      </c>
      <c r="H155" s="3">
        <f>B155*100/$G155</f>
        <v>86.374695863746965</v>
      </c>
      <c r="I155" s="3">
        <f>C155*100/$G155</f>
        <v>13.625304136253041</v>
      </c>
      <c r="J155" s="3">
        <f>A155*100/$G155</f>
        <v>64.111922141119223</v>
      </c>
      <c r="L155">
        <f>IF(H155&gt;I155,1,0)</f>
        <v>1</v>
      </c>
      <c r="M155">
        <f>IF(I155&gt;H155,1,0)</f>
        <v>0</v>
      </c>
      <c r="O155">
        <f>IF(I155&gt;25,1,0)</f>
        <v>0</v>
      </c>
      <c r="Q155">
        <f>IF(H155&gt;I155,1,0)</f>
        <v>1</v>
      </c>
      <c r="R155">
        <f>IF(I155&gt;H155,1,0)</f>
        <v>0</v>
      </c>
      <c r="W155" s="3">
        <f t="shared" ref="W155" si="56">B155*100/$G$77</f>
        <v>78.626799557032115</v>
      </c>
      <c r="X155" s="3">
        <f t="shared" ref="X155" si="57">C155*100/$G$77</f>
        <v>12.403100775193799</v>
      </c>
      <c r="Y155" s="3">
        <f>100-(W155+X155)</f>
        <v>8.9700996677740932</v>
      </c>
    </row>
    <row r="156" spans="1:25">
      <c r="A156" t="s">
        <v>62</v>
      </c>
    </row>
    <row r="157" spans="1:25">
      <c r="A157" t="s">
        <v>156</v>
      </c>
      <c r="B157" t="s">
        <v>9</v>
      </c>
      <c r="C157" t="s">
        <v>10</v>
      </c>
      <c r="H157" t="str">
        <f>B157</f>
        <v>c1</v>
      </c>
      <c r="I157" t="str">
        <f>C157</f>
        <v>c2</v>
      </c>
      <c r="J157" t="str">
        <f>A157</f>
        <v>NR</v>
      </c>
      <c r="W157" t="str">
        <f>B157</f>
        <v>c1</v>
      </c>
      <c r="X157" t="str">
        <f>C157</f>
        <v>c2</v>
      </c>
      <c r="Y157" t="str">
        <f>A157</f>
        <v>NR</v>
      </c>
    </row>
    <row r="158" spans="1:25">
      <c r="A158">
        <v>512</v>
      </c>
      <c r="B158">
        <v>577</v>
      </c>
      <c r="C158">
        <v>260</v>
      </c>
      <c r="G158">
        <f>SUM(B158:F158)</f>
        <v>837</v>
      </c>
      <c r="H158" s="3">
        <f>B158*100/$G158</f>
        <v>68.936678614097971</v>
      </c>
      <c r="I158" s="3">
        <f>C158*100/$G158</f>
        <v>31.063321385902032</v>
      </c>
      <c r="J158" s="3">
        <f>A158*100/$G158</f>
        <v>61.170848267622461</v>
      </c>
      <c r="L158">
        <f>IF(H158&gt;I158,1,0)</f>
        <v>1</v>
      </c>
      <c r="M158">
        <f>IF(I158&gt;H158,1,0)</f>
        <v>0</v>
      </c>
      <c r="O158">
        <f>IF(I158&gt;25,1,0)</f>
        <v>1</v>
      </c>
      <c r="W158" s="3">
        <f t="shared" ref="W158" si="58">B158*100/$G$77</f>
        <v>63.898117386489481</v>
      </c>
      <c r="X158" s="3">
        <f t="shared" ref="X158" si="59">C158*100/$G$77</f>
        <v>28.792912513842747</v>
      </c>
      <c r="Y158" s="3">
        <f>100-(W158+X158)</f>
        <v>7.3089700996677749</v>
      </c>
    </row>
    <row r="159" spans="1:25">
      <c r="A159" t="s">
        <v>63</v>
      </c>
    </row>
    <row r="160" spans="1:25">
      <c r="A160" t="s">
        <v>156</v>
      </c>
      <c r="B160" t="s">
        <v>9</v>
      </c>
      <c r="C160" t="s">
        <v>10</v>
      </c>
      <c r="H160" t="str">
        <f>B160</f>
        <v>c1</v>
      </c>
      <c r="I160" t="str">
        <f>C160</f>
        <v>c2</v>
      </c>
      <c r="J160" t="str">
        <f>A160</f>
        <v>NR</v>
      </c>
      <c r="W160" s="2" t="s">
        <v>9</v>
      </c>
      <c r="X160" s="2" t="s">
        <v>10</v>
      </c>
      <c r="Y160" s="2" t="s">
        <v>156</v>
      </c>
    </row>
    <row r="161" spans="1:25">
      <c r="A161">
        <v>509</v>
      </c>
      <c r="B161">
        <v>798</v>
      </c>
      <c r="C161">
        <v>42</v>
      </c>
      <c r="G161">
        <f>SUM(B161:F161)</f>
        <v>840</v>
      </c>
      <c r="H161" s="3">
        <f>B161*100/$G161</f>
        <v>95</v>
      </c>
      <c r="I161" s="3">
        <f>C161*100/$G161</f>
        <v>5</v>
      </c>
      <c r="J161" s="3">
        <f>A161*100/$G161</f>
        <v>60.595238095238095</v>
      </c>
      <c r="L161">
        <f>IF(H161&gt;I161,1,0)</f>
        <v>1</v>
      </c>
      <c r="M161">
        <f>IF(I161&gt;H161,1,0)</f>
        <v>0</v>
      </c>
      <c r="O161">
        <f>IF(I161&gt;25,1,0)</f>
        <v>0</v>
      </c>
      <c r="Q161">
        <f>IF(H161&gt;I161,1,0)</f>
        <v>1</v>
      </c>
      <c r="R161">
        <f>IF(I161&gt;H161,1,0)</f>
        <v>0</v>
      </c>
      <c r="W161" s="14">
        <v>80.099999999999994</v>
      </c>
      <c r="X161" s="15">
        <v>19.899999999999999</v>
      </c>
      <c r="Y161" s="13">
        <v>0</v>
      </c>
    </row>
    <row r="162" spans="1:25">
      <c r="A162" t="s">
        <v>64</v>
      </c>
    </row>
    <row r="163" spans="1:25">
      <c r="A163" t="s">
        <v>156</v>
      </c>
      <c r="B163" t="s">
        <v>9</v>
      </c>
      <c r="C163" t="s">
        <v>10</v>
      </c>
      <c r="H163" t="str">
        <f>B163</f>
        <v>c1</v>
      </c>
      <c r="I163" t="str">
        <f>C163</f>
        <v>c2</v>
      </c>
      <c r="J163" t="str">
        <f>A163</f>
        <v>NR</v>
      </c>
      <c r="W163" t="str">
        <f>B163</f>
        <v>c1</v>
      </c>
      <c r="X163" t="str">
        <f>C163</f>
        <v>c2</v>
      </c>
      <c r="Y163" t="str">
        <f>A163</f>
        <v>NR</v>
      </c>
    </row>
    <row r="164" spans="1:25">
      <c r="A164">
        <v>510</v>
      </c>
      <c r="B164">
        <v>802</v>
      </c>
      <c r="C164">
        <v>37</v>
      </c>
      <c r="G164">
        <f>SUM(B164:F164)</f>
        <v>839</v>
      </c>
      <c r="H164" s="3">
        <f>B164*100/$G164</f>
        <v>95.589988081048872</v>
      </c>
      <c r="I164" s="3">
        <f>C164*100/$G164</f>
        <v>4.410011918951132</v>
      </c>
      <c r="J164" s="3">
        <f>A164*100/$G164</f>
        <v>60.786650774731825</v>
      </c>
      <c r="L164">
        <f>IF(H164&gt;I164,1,0)</f>
        <v>1</v>
      </c>
      <c r="M164">
        <f>IF(I164&gt;H164,1,0)</f>
        <v>0</v>
      </c>
      <c r="O164">
        <f>IF(I164&gt;25,1,0)</f>
        <v>0</v>
      </c>
      <c r="W164" s="3">
        <f t="shared" ref="W164" si="60">B164*100/$G$77</f>
        <v>88.815060908084163</v>
      </c>
      <c r="X164" s="3">
        <f t="shared" ref="X164" si="61">C164*100/$G$77</f>
        <v>4.097452934662237</v>
      </c>
      <c r="Y164" s="3">
        <f>100-(W164+X164)</f>
        <v>7.0874861572535934</v>
      </c>
    </row>
    <row r="165" spans="1:25">
      <c r="A165" t="s">
        <v>65</v>
      </c>
    </row>
    <row r="166" spans="1:25">
      <c r="A166" t="s">
        <v>156</v>
      </c>
      <c r="B166" t="s">
        <v>9</v>
      </c>
      <c r="C166" t="s">
        <v>10</v>
      </c>
      <c r="H166" t="str">
        <f>B166</f>
        <v>c1</v>
      </c>
      <c r="I166" t="str">
        <f>C166</f>
        <v>c2</v>
      </c>
      <c r="J166" t="str">
        <f>A166</f>
        <v>NR</v>
      </c>
      <c r="W166" t="str">
        <f>B166</f>
        <v>c1</v>
      </c>
      <c r="X166" t="str">
        <f>C166</f>
        <v>c2</v>
      </c>
      <c r="Y166" t="str">
        <f>A166</f>
        <v>NR</v>
      </c>
    </row>
    <row r="167" spans="1:25">
      <c r="A167">
        <v>508</v>
      </c>
      <c r="B167">
        <v>815</v>
      </c>
      <c r="C167">
        <v>26</v>
      </c>
      <c r="G167">
        <f>SUM(B167:F167)</f>
        <v>841</v>
      </c>
      <c r="H167" s="3">
        <f>B167*100/$G167</f>
        <v>96.908442330558856</v>
      </c>
      <c r="I167" s="3">
        <f>C167*100/$G167</f>
        <v>3.0915576694411415</v>
      </c>
      <c r="J167" s="3">
        <f>A167*100/$G167</f>
        <v>60.404280618311532</v>
      </c>
      <c r="L167">
        <f>IF(H167&gt;I167,1,0)</f>
        <v>1</v>
      </c>
      <c r="M167">
        <f>IF(I167&gt;H167,1,0)</f>
        <v>0</v>
      </c>
      <c r="O167">
        <f>IF(I167&gt;25,1,0)</f>
        <v>0</v>
      </c>
      <c r="Q167">
        <f>IF(H167&gt;I167,1,0)</f>
        <v>1</v>
      </c>
      <c r="R167">
        <f>IF(I167&gt;H167,1,0)</f>
        <v>0</v>
      </c>
      <c r="W167" s="3">
        <f t="shared" ref="W167" si="62">B167*100/$G$77</f>
        <v>90.2547065337763</v>
      </c>
      <c r="X167" s="3">
        <f t="shared" ref="X167" si="63">C167*100/$G$77</f>
        <v>2.8792912513842746</v>
      </c>
      <c r="Y167" s="3">
        <f>100-(W167+X167)</f>
        <v>6.8660022148394262</v>
      </c>
    </row>
    <row r="168" spans="1:25">
      <c r="A168" t="s">
        <v>66</v>
      </c>
    </row>
    <row r="169" spans="1:25">
      <c r="A169" t="s">
        <v>156</v>
      </c>
      <c r="B169" t="s">
        <v>9</v>
      </c>
      <c r="C169" t="s">
        <v>10</v>
      </c>
      <c r="H169" t="str">
        <f>B169</f>
        <v>c1</v>
      </c>
      <c r="I169" t="str">
        <f>C169</f>
        <v>c2</v>
      </c>
      <c r="J169" t="str">
        <f>A169</f>
        <v>NR</v>
      </c>
      <c r="W169" t="str">
        <f>B169</f>
        <v>c1</v>
      </c>
      <c r="X169" t="str">
        <f>C169</f>
        <v>c2</v>
      </c>
      <c r="Y169" t="str">
        <f>A169</f>
        <v>NR</v>
      </c>
    </row>
    <row r="170" spans="1:25">
      <c r="A170">
        <v>502</v>
      </c>
      <c r="B170">
        <v>728</v>
      </c>
      <c r="C170">
        <v>119</v>
      </c>
      <c r="G170">
        <f>SUM(B170:F170)</f>
        <v>847</v>
      </c>
      <c r="H170" s="3">
        <f>B170*100/$G170</f>
        <v>85.950413223140501</v>
      </c>
      <c r="I170" s="3">
        <f>C170*100/$G170</f>
        <v>14.049586776859504</v>
      </c>
      <c r="J170" s="3">
        <f>A170*100/$G170</f>
        <v>59.268004722550174</v>
      </c>
      <c r="L170">
        <f>IF(H170&gt;I170,1,0)</f>
        <v>1</v>
      </c>
      <c r="M170">
        <f>IF(I170&gt;H170,1,0)</f>
        <v>0</v>
      </c>
      <c r="O170">
        <f>IF(I170&gt;25,1,0)</f>
        <v>0</v>
      </c>
      <c r="W170" s="3">
        <f t="shared" ref="W170" si="64">B170*100/$G$77</f>
        <v>80.620155038759691</v>
      </c>
      <c r="X170" s="3">
        <f t="shared" ref="X170" si="65">C170*100/$G$77</f>
        <v>13.178294573643411</v>
      </c>
      <c r="Y170" s="3">
        <f>100-(W170+X170)</f>
        <v>6.201550387596896</v>
      </c>
    </row>
    <row r="171" spans="1:25">
      <c r="A171" t="s">
        <v>67</v>
      </c>
    </row>
    <row r="172" spans="1:25">
      <c r="A172" t="s">
        <v>156</v>
      </c>
      <c r="B172" t="s">
        <v>9</v>
      </c>
      <c r="C172" t="s">
        <v>10</v>
      </c>
      <c r="H172" t="str">
        <f>B172</f>
        <v>c1</v>
      </c>
      <c r="I172" t="str">
        <f>C172</f>
        <v>c2</v>
      </c>
      <c r="J172" t="str">
        <f>A172</f>
        <v>NR</v>
      </c>
      <c r="W172" t="str">
        <f>B172</f>
        <v>c1</v>
      </c>
      <c r="X172" t="str">
        <f>C172</f>
        <v>c2</v>
      </c>
      <c r="Y172" t="str">
        <f>A172</f>
        <v>NR</v>
      </c>
    </row>
    <row r="173" spans="1:25">
      <c r="A173">
        <v>519</v>
      </c>
      <c r="B173">
        <v>698</v>
      </c>
      <c r="C173">
        <v>132</v>
      </c>
      <c r="G173">
        <f>SUM(B173:F173)</f>
        <v>830</v>
      </c>
      <c r="H173" s="3">
        <f>B173*100/$G173</f>
        <v>84.096385542168676</v>
      </c>
      <c r="I173" s="3">
        <f>C173*100/$G173</f>
        <v>15.903614457831326</v>
      </c>
      <c r="J173" s="3">
        <f>A173*100/$G173</f>
        <v>62.53012048192771</v>
      </c>
      <c r="L173">
        <f>IF(H173&gt;I173,1,0)</f>
        <v>1</v>
      </c>
      <c r="M173">
        <f>IF(I173&gt;H173,1,0)</f>
        <v>0</v>
      </c>
      <c r="O173">
        <f>IF(I173&gt;25,1,0)</f>
        <v>0</v>
      </c>
      <c r="Q173">
        <f>IF(H173&gt;I173,1,0)</f>
        <v>1</v>
      </c>
      <c r="R173">
        <f>IF(I173&gt;H173,1,0)</f>
        <v>0</v>
      </c>
      <c r="W173" s="3">
        <f t="shared" ref="W173" si="66">B173*100/$G$77</f>
        <v>77.297895902547069</v>
      </c>
      <c r="X173" s="3">
        <f t="shared" ref="X173" si="67">C173*100/$G$77</f>
        <v>14.617940199335548</v>
      </c>
      <c r="Y173" s="3">
        <f>100-(W173+X173)</f>
        <v>8.0841638981173816</v>
      </c>
    </row>
    <row r="174" spans="1:25">
      <c r="A174" t="s">
        <v>68</v>
      </c>
    </row>
    <row r="175" spans="1:25">
      <c r="A175" t="s">
        <v>156</v>
      </c>
      <c r="B175" t="s">
        <v>9</v>
      </c>
      <c r="C175" t="s">
        <v>10</v>
      </c>
      <c r="H175" t="str">
        <f>B175</f>
        <v>c1</v>
      </c>
      <c r="I175" t="str">
        <f>C175</f>
        <v>c2</v>
      </c>
      <c r="J175" t="str">
        <f>A175</f>
        <v>NR</v>
      </c>
      <c r="W175" t="str">
        <f>B175</f>
        <v>c1</v>
      </c>
      <c r="X175" t="str">
        <f>C175</f>
        <v>c2</v>
      </c>
      <c r="Y175" t="str">
        <f>A175</f>
        <v>NR</v>
      </c>
    </row>
    <row r="176" spans="1:25">
      <c r="A176">
        <v>523</v>
      </c>
      <c r="B176">
        <v>662</v>
      </c>
      <c r="C176">
        <v>164</v>
      </c>
      <c r="G176">
        <f>SUM(B176:F176)</f>
        <v>826</v>
      </c>
      <c r="H176" s="3">
        <f>B176*100/$G176</f>
        <v>80.145278450363193</v>
      </c>
      <c r="I176" s="3">
        <f>C176*100/$G176</f>
        <v>19.854721549636803</v>
      </c>
      <c r="J176" s="3">
        <f>A176*100/$G176</f>
        <v>63.317191283292978</v>
      </c>
      <c r="L176">
        <f>IF(H176&gt;I176,1,0)</f>
        <v>1</v>
      </c>
      <c r="M176">
        <f>IF(I176&gt;H176,1,0)</f>
        <v>0</v>
      </c>
      <c r="O176">
        <f>IF(I176&gt;25,1,0)</f>
        <v>0</v>
      </c>
      <c r="W176" s="3">
        <f t="shared" ref="W176" si="68">B176*100/$G$77</f>
        <v>73.311184939091916</v>
      </c>
      <c r="X176" s="3">
        <f t="shared" ref="X176" si="69">C176*100/$G$77</f>
        <v>18.161683277962346</v>
      </c>
      <c r="Y176" s="3">
        <f>100-(W176+X176)</f>
        <v>8.5271317829457303</v>
      </c>
    </row>
    <row r="177" spans="1:25">
      <c r="A177" t="s">
        <v>69</v>
      </c>
    </row>
    <row r="178" spans="1:25">
      <c r="A178" t="s">
        <v>156</v>
      </c>
      <c r="B178" t="s">
        <v>9</v>
      </c>
      <c r="C178" t="s">
        <v>10</v>
      </c>
      <c r="H178" t="str">
        <f>B178</f>
        <v>c1</v>
      </c>
      <c r="I178" t="str">
        <f>C178</f>
        <v>c2</v>
      </c>
      <c r="J178" t="str">
        <f>A178</f>
        <v>NR</v>
      </c>
      <c r="W178" t="str">
        <f>B178</f>
        <v>c1</v>
      </c>
      <c r="X178" t="str">
        <f>C178</f>
        <v>c2</v>
      </c>
      <c r="Y178" t="str">
        <f>A178</f>
        <v>NR</v>
      </c>
    </row>
    <row r="179" spans="1:25">
      <c r="A179">
        <v>551</v>
      </c>
      <c r="B179">
        <v>773</v>
      </c>
      <c r="C179">
        <v>25</v>
      </c>
      <c r="G179">
        <f>SUM(B179:F179)</f>
        <v>798</v>
      </c>
      <c r="H179" s="3">
        <f>B179*100/$G179</f>
        <v>96.867167919799499</v>
      </c>
      <c r="I179" s="3">
        <f>C179*100/$G179</f>
        <v>3.1328320802005014</v>
      </c>
      <c r="J179" s="3">
        <f>A179*100/$G179</f>
        <v>69.047619047619051</v>
      </c>
      <c r="L179">
        <f>IF(H179&gt;I179,1,0)</f>
        <v>1</v>
      </c>
      <c r="M179">
        <f>IF(I179&gt;H179,1,0)</f>
        <v>0</v>
      </c>
      <c r="O179">
        <f>IF(I179&gt;25,1,0)</f>
        <v>0</v>
      </c>
      <c r="Q179">
        <f>IF(H179&gt;I179,1,0)</f>
        <v>1</v>
      </c>
      <c r="R179">
        <f>IF(I179&gt;H179,1,0)</f>
        <v>0</v>
      </c>
      <c r="W179" s="3">
        <f t="shared" ref="W179" si="70">B179*100/$G$77</f>
        <v>85.603543743078632</v>
      </c>
      <c r="X179" s="3">
        <f t="shared" ref="X179" si="71">C179*100/$G$77</f>
        <v>2.7685492801771869</v>
      </c>
      <c r="Y179" s="3">
        <f>100-(W179+X179)</f>
        <v>11.627906976744185</v>
      </c>
    </row>
    <row r="180" spans="1:25">
      <c r="A180" t="s">
        <v>70</v>
      </c>
    </row>
    <row r="181" spans="1:25">
      <c r="A181" t="s">
        <v>156</v>
      </c>
      <c r="B181" t="s">
        <v>9</v>
      </c>
      <c r="C181" t="s">
        <v>10</v>
      </c>
      <c r="H181" t="str">
        <f>B181</f>
        <v>c1</v>
      </c>
      <c r="I181" t="str">
        <f>C181</f>
        <v>c2</v>
      </c>
      <c r="J181" t="str">
        <f>A181</f>
        <v>NR</v>
      </c>
      <c r="W181" t="str">
        <f>B181</f>
        <v>c1</v>
      </c>
      <c r="X181" t="str">
        <f>C181</f>
        <v>c2</v>
      </c>
      <c r="Y181" t="str">
        <f>A181</f>
        <v>NR</v>
      </c>
    </row>
    <row r="182" spans="1:25">
      <c r="A182">
        <v>557</v>
      </c>
      <c r="B182">
        <v>765</v>
      </c>
      <c r="C182">
        <v>27</v>
      </c>
      <c r="G182">
        <f>SUM(B182:F182)</f>
        <v>792</v>
      </c>
      <c r="H182" s="3">
        <f>B182*100/$G182</f>
        <v>96.590909090909093</v>
      </c>
      <c r="I182" s="3">
        <f>C182*100/$G182</f>
        <v>3.4090909090909092</v>
      </c>
      <c r="J182" s="3">
        <f>A182*100/$G182</f>
        <v>70.328282828282823</v>
      </c>
      <c r="L182">
        <f>IF(H182&gt;I182,1,0)</f>
        <v>1</v>
      </c>
      <c r="M182">
        <f>IF(I182&gt;H182,1,0)</f>
        <v>0</v>
      </c>
      <c r="O182">
        <f>IF(I182&gt;25,1,0)</f>
        <v>0</v>
      </c>
      <c r="W182" s="3">
        <f t="shared" ref="W182" si="72">B182*100/$G$77</f>
        <v>84.71760797342192</v>
      </c>
      <c r="X182" s="3">
        <f t="shared" ref="X182" si="73">C182*100/$G$77</f>
        <v>2.9900332225913622</v>
      </c>
      <c r="Y182" s="3">
        <f>100-(W182+X182)</f>
        <v>12.292358803986716</v>
      </c>
    </row>
    <row r="183" spans="1:25">
      <c r="A183" t="s">
        <v>71</v>
      </c>
    </row>
    <row r="184" spans="1:25">
      <c r="A184" t="s">
        <v>156</v>
      </c>
      <c r="B184" t="s">
        <v>9</v>
      </c>
      <c r="C184" t="s">
        <v>10</v>
      </c>
      <c r="H184" t="str">
        <f>B184</f>
        <v>c1</v>
      </c>
      <c r="I184" t="str">
        <f>C184</f>
        <v>c2</v>
      </c>
      <c r="J184" t="str">
        <f>A184</f>
        <v>NR</v>
      </c>
      <c r="W184" t="str">
        <f>B184</f>
        <v>c1</v>
      </c>
      <c r="X184" t="str">
        <f>C184</f>
        <v>c2</v>
      </c>
      <c r="Y184" t="str">
        <f>A184</f>
        <v>NR</v>
      </c>
    </row>
    <row r="185" spans="1:25">
      <c r="A185">
        <v>503</v>
      </c>
      <c r="B185">
        <v>826</v>
      </c>
      <c r="C185">
        <v>20</v>
      </c>
      <c r="G185">
        <f>SUM(B185:F185)</f>
        <v>846</v>
      </c>
      <c r="H185" s="3">
        <f>B185*100/$G185</f>
        <v>97.635933806146568</v>
      </c>
      <c r="I185" s="3">
        <f>C185*100/$G185</f>
        <v>2.3640661938534278</v>
      </c>
      <c r="J185" s="3">
        <f>A185*100/$G185</f>
        <v>59.456264775413715</v>
      </c>
      <c r="L185">
        <f>IF(H185&gt;I185,1,0)</f>
        <v>1</v>
      </c>
      <c r="M185">
        <f>IF(I185&gt;H185,1,0)</f>
        <v>0</v>
      </c>
      <c r="O185">
        <f>IF(I185&gt;25,1,0)</f>
        <v>0</v>
      </c>
      <c r="Q185">
        <f>IF(H185&gt;I185,1,0)</f>
        <v>1</v>
      </c>
      <c r="R185">
        <f>IF(I185&gt;H185,1,0)</f>
        <v>0</v>
      </c>
      <c r="W185" s="3">
        <f t="shared" ref="W185" si="74">B185*100/$G$77</f>
        <v>91.47286821705427</v>
      </c>
      <c r="X185" s="3">
        <f t="shared" ref="X185" si="75">C185*100/$G$77</f>
        <v>2.2148394241417497</v>
      </c>
      <c r="Y185" s="3">
        <f>100-(W185+X185)</f>
        <v>6.3122923588039868</v>
      </c>
    </row>
    <row r="186" spans="1:25">
      <c r="A186" t="s">
        <v>72</v>
      </c>
    </row>
    <row r="187" spans="1:25">
      <c r="A187" t="s">
        <v>156</v>
      </c>
      <c r="B187" t="s">
        <v>9</v>
      </c>
      <c r="C187" t="s">
        <v>10</v>
      </c>
      <c r="H187" t="str">
        <f>B187</f>
        <v>c1</v>
      </c>
      <c r="I187" t="str">
        <f>C187</f>
        <v>c2</v>
      </c>
      <c r="J187" t="str">
        <f>A187</f>
        <v>NR</v>
      </c>
      <c r="W187" t="str">
        <f>B187</f>
        <v>c1</v>
      </c>
      <c r="X187" t="str">
        <f>C187</f>
        <v>c2</v>
      </c>
      <c r="Y187" t="str">
        <f>A187</f>
        <v>NR</v>
      </c>
    </row>
    <row r="188" spans="1:25">
      <c r="A188">
        <v>512</v>
      </c>
      <c r="B188">
        <v>823</v>
      </c>
      <c r="C188">
        <v>14</v>
      </c>
      <c r="G188">
        <f>SUM(B188:F188)</f>
        <v>837</v>
      </c>
      <c r="H188" s="3">
        <f>B188*100/$G188</f>
        <v>98.327359617682205</v>
      </c>
      <c r="I188" s="3">
        <f>C188*100/$G188</f>
        <v>1.6726403823178018</v>
      </c>
      <c r="J188" s="3">
        <f>A188*100/$G188</f>
        <v>61.170848267622461</v>
      </c>
      <c r="L188">
        <f>IF(H188&gt;I188,1,0)</f>
        <v>1</v>
      </c>
      <c r="M188">
        <f>IF(I188&gt;H188,1,0)</f>
        <v>0</v>
      </c>
      <c r="O188">
        <f>IF(I188&gt;25,1,0)</f>
        <v>0</v>
      </c>
      <c r="W188" s="3">
        <f t="shared" ref="W188" si="76">B188*100/$G$77</f>
        <v>91.140642303432998</v>
      </c>
      <c r="X188" s="3">
        <f t="shared" ref="X188" si="77">C188*100/$G$77</f>
        <v>1.5503875968992249</v>
      </c>
      <c r="Y188" s="3">
        <f>100-(W188+X188)</f>
        <v>7.3089700996677749</v>
      </c>
    </row>
    <row r="189" spans="1:25">
      <c r="A189" t="s">
        <v>73</v>
      </c>
    </row>
    <row r="190" spans="1:25">
      <c r="A190" t="s">
        <v>156</v>
      </c>
      <c r="B190" t="s">
        <v>9</v>
      </c>
      <c r="C190" t="s">
        <v>10</v>
      </c>
      <c r="H190" t="str">
        <f>B190</f>
        <v>c1</v>
      </c>
      <c r="I190" t="str">
        <f>C190</f>
        <v>c2</v>
      </c>
      <c r="J190" t="str">
        <f>A190</f>
        <v>NR</v>
      </c>
      <c r="W190" t="str">
        <f>B190</f>
        <v>c1</v>
      </c>
      <c r="X190" t="str">
        <f>C190</f>
        <v>c2</v>
      </c>
      <c r="Y190" t="str">
        <f>A190</f>
        <v>NR</v>
      </c>
    </row>
    <row r="191" spans="1:25">
      <c r="A191">
        <v>500</v>
      </c>
      <c r="B191">
        <v>826</v>
      </c>
      <c r="C191">
        <v>23</v>
      </c>
      <c r="G191">
        <f>SUM(B191:F191)</f>
        <v>849</v>
      </c>
      <c r="H191" s="3">
        <f>B191*100/$G191</f>
        <v>97.290930506478205</v>
      </c>
      <c r="I191" s="3">
        <f>C191*100/$G191</f>
        <v>2.7090694935217905</v>
      </c>
      <c r="J191" s="3">
        <f>A191*100/$G191</f>
        <v>58.892815076560659</v>
      </c>
      <c r="L191">
        <f>IF(H191&gt;I191,1,0)</f>
        <v>1</v>
      </c>
      <c r="M191">
        <f>IF(I191&gt;H191,1,0)</f>
        <v>0</v>
      </c>
      <c r="O191">
        <f>IF(I191&gt;25,1,0)</f>
        <v>0</v>
      </c>
      <c r="Q191">
        <f>IF(H191&gt;I191,1,0)</f>
        <v>1</v>
      </c>
      <c r="R191">
        <f>IF(I191&gt;H191,1,0)</f>
        <v>0</v>
      </c>
      <c r="W191" s="3">
        <f t="shared" ref="W191" si="78">B191*100/$G$77</f>
        <v>91.47286821705427</v>
      </c>
      <c r="X191" s="3">
        <f t="shared" ref="X191" si="79">C191*100/$G$77</f>
        <v>2.5470653377630121</v>
      </c>
      <c r="Y191" s="3">
        <f>100-(W191+X191)</f>
        <v>5.9800664451827146</v>
      </c>
    </row>
    <row r="192" spans="1:25">
      <c r="A192" t="s">
        <v>74</v>
      </c>
    </row>
    <row r="193" spans="1:25">
      <c r="A193" t="s">
        <v>156</v>
      </c>
      <c r="B193" t="s">
        <v>9</v>
      </c>
      <c r="C193" t="s">
        <v>10</v>
      </c>
      <c r="H193" t="str">
        <f>B193</f>
        <v>c1</v>
      </c>
      <c r="I193" t="str">
        <f>C193</f>
        <v>c2</v>
      </c>
      <c r="J193" t="str">
        <f>A193</f>
        <v>NR</v>
      </c>
      <c r="W193" t="str">
        <f>B193</f>
        <v>c1</v>
      </c>
      <c r="X193" t="str">
        <f>C193</f>
        <v>c2</v>
      </c>
      <c r="Y193" t="str">
        <f>A193</f>
        <v>NR</v>
      </c>
    </row>
    <row r="194" spans="1:25">
      <c r="A194">
        <v>517</v>
      </c>
      <c r="B194">
        <v>636</v>
      </c>
      <c r="C194">
        <v>196</v>
      </c>
      <c r="G194">
        <f>SUM(B194:F194)</f>
        <v>832</v>
      </c>
      <c r="H194" s="3">
        <f>B194*100/$G194</f>
        <v>76.442307692307693</v>
      </c>
      <c r="I194" s="3">
        <f>C194*100/$G194</f>
        <v>23.557692307692307</v>
      </c>
      <c r="J194" s="3">
        <f>A194*100/$G194</f>
        <v>62.13942307692308</v>
      </c>
      <c r="L194">
        <f>IF(H194&gt;I194,1,0)</f>
        <v>1</v>
      </c>
      <c r="M194">
        <f>IF(I194&gt;H194,1,0)</f>
        <v>0</v>
      </c>
      <c r="O194">
        <f>IF(I194&gt;25,1,0)</f>
        <v>0</v>
      </c>
      <c r="W194" s="3">
        <f t="shared" ref="W194" si="80">B194*100/$G$77</f>
        <v>70.431893687707642</v>
      </c>
      <c r="X194" s="3">
        <f t="shared" ref="X194" si="81">C194*100/$G$77</f>
        <v>21.705426356589147</v>
      </c>
      <c r="Y194" s="3">
        <f>100-(W194+X194)</f>
        <v>7.8626799557032143</v>
      </c>
    </row>
    <row r="195" spans="1:25">
      <c r="A195" t="s">
        <v>75</v>
      </c>
    </row>
    <row r="196" spans="1:25">
      <c r="A196" t="s">
        <v>156</v>
      </c>
      <c r="B196" t="s">
        <v>9</v>
      </c>
      <c r="C196" t="s">
        <v>10</v>
      </c>
      <c r="H196" t="str">
        <f>B196</f>
        <v>c1</v>
      </c>
      <c r="I196" t="str">
        <f>C196</f>
        <v>c2</v>
      </c>
      <c r="J196" t="str">
        <f>A196</f>
        <v>NR</v>
      </c>
      <c r="W196" t="str">
        <f>B196</f>
        <v>c1</v>
      </c>
      <c r="X196" t="str">
        <f>C196</f>
        <v>c2</v>
      </c>
      <c r="Y196" t="str">
        <f>A196</f>
        <v>NR</v>
      </c>
    </row>
    <row r="197" spans="1:25">
      <c r="A197">
        <v>1046</v>
      </c>
      <c r="B197">
        <v>179</v>
      </c>
      <c r="C197">
        <v>124</v>
      </c>
      <c r="G197">
        <f>SUM(B197:F197)</f>
        <v>303</v>
      </c>
      <c r="H197" s="3">
        <f>B197*100/$G197</f>
        <v>59.075907590759073</v>
      </c>
      <c r="I197" s="3">
        <f>C197*100/$G197</f>
        <v>40.924092409240927</v>
      </c>
      <c r="J197" s="3">
        <f>A197*100/$G197</f>
        <v>345.21452145214522</v>
      </c>
      <c r="L197">
        <f>IF(H197&gt;I197,1,0)</f>
        <v>1</v>
      </c>
      <c r="M197">
        <f>IF(I197&gt;H197,1,0)</f>
        <v>0</v>
      </c>
      <c r="O197">
        <f>IF(I197&gt;25,1,0)</f>
        <v>1</v>
      </c>
      <c r="Q197">
        <f>IF(H197&gt;I197,1,0)</f>
        <v>1</v>
      </c>
      <c r="R197">
        <f>IF(I197&gt;H197,1,0)</f>
        <v>0</v>
      </c>
      <c r="W197" s="3">
        <f t="shared" ref="W197" si="82">B197*100/$G$77</f>
        <v>19.822812846068661</v>
      </c>
      <c r="X197" s="3">
        <f t="shared" ref="X197" si="83">C197*100/$G$77</f>
        <v>13.732004429678849</v>
      </c>
      <c r="Y197" s="3">
        <f>100-(W197+X197)</f>
        <v>66.44518272425249</v>
      </c>
    </row>
    <row r="198" spans="1:25">
      <c r="A198" t="s">
        <v>76</v>
      </c>
    </row>
    <row r="199" spans="1:25">
      <c r="A199" t="s">
        <v>156</v>
      </c>
      <c r="B199" t="s">
        <v>9</v>
      </c>
      <c r="C199" t="s">
        <v>10</v>
      </c>
      <c r="H199" t="str">
        <f>B199</f>
        <v>c1</v>
      </c>
      <c r="I199" t="str">
        <f>C199</f>
        <v>c2</v>
      </c>
      <c r="J199" t="str">
        <f>A199</f>
        <v>NR</v>
      </c>
      <c r="W199" t="str">
        <f>B199</f>
        <v>c1</v>
      </c>
      <c r="X199" t="str">
        <f>C199</f>
        <v>c2</v>
      </c>
      <c r="Y199" t="str">
        <f>A199</f>
        <v>NR</v>
      </c>
    </row>
    <row r="200" spans="1:25">
      <c r="A200">
        <v>1001</v>
      </c>
      <c r="B200">
        <v>209</v>
      </c>
      <c r="C200">
        <v>139</v>
      </c>
      <c r="G200">
        <f>SUM(B200:F200)</f>
        <v>348</v>
      </c>
      <c r="H200" s="3">
        <f>B200*100/$G200</f>
        <v>60.057471264367813</v>
      </c>
      <c r="I200" s="3">
        <f>C200*100/$G200</f>
        <v>39.942528735632187</v>
      </c>
      <c r="J200" s="3">
        <f>A200*100/$G200</f>
        <v>287.64367816091954</v>
      </c>
      <c r="L200">
        <f>IF(H200&gt;I200,1,0)</f>
        <v>1</v>
      </c>
      <c r="M200">
        <f>IF(I200&gt;H200,1,0)</f>
        <v>0</v>
      </c>
      <c r="O200">
        <f>IF(I200&gt;25,1,0)</f>
        <v>1</v>
      </c>
      <c r="W200" s="3">
        <f t="shared" ref="W200" si="84">B200*100/$G$77</f>
        <v>23.145071982281284</v>
      </c>
      <c r="X200" s="3">
        <f t="shared" ref="X200" si="85">C200*100/$G$77</f>
        <v>15.39313399778516</v>
      </c>
      <c r="Y200" s="3">
        <f>100-(W200+X200)</f>
        <v>61.461794019933556</v>
      </c>
    </row>
    <row r="201" spans="1:25">
      <c r="A201" t="s">
        <v>77</v>
      </c>
    </row>
    <row r="202" spans="1:25">
      <c r="A202" t="s">
        <v>156</v>
      </c>
      <c r="B202" t="s">
        <v>9</v>
      </c>
      <c r="C202" t="s">
        <v>10</v>
      </c>
      <c r="H202" t="str">
        <f>B202</f>
        <v>c1</v>
      </c>
      <c r="I202" t="str">
        <f>C202</f>
        <v>c2</v>
      </c>
      <c r="J202" t="str">
        <f>A202</f>
        <v>NR</v>
      </c>
      <c r="W202" t="str">
        <f>B202</f>
        <v>c1</v>
      </c>
      <c r="X202" t="str">
        <f>C202</f>
        <v>c2</v>
      </c>
      <c r="Y202" t="str">
        <f>A202</f>
        <v>NR</v>
      </c>
    </row>
    <row r="203" spans="1:25">
      <c r="A203">
        <v>749</v>
      </c>
      <c r="B203">
        <v>366</v>
      </c>
      <c r="C203">
        <v>234</v>
      </c>
      <c r="G203">
        <f>SUM(B203:F203)</f>
        <v>600</v>
      </c>
      <c r="H203" s="3">
        <f>B203*100/$G203</f>
        <v>61</v>
      </c>
      <c r="I203" s="3">
        <f>C203*100/$G203</f>
        <v>39</v>
      </c>
      <c r="J203" s="3">
        <f>A203*100/$G203</f>
        <v>124.83333333333333</v>
      </c>
      <c r="L203">
        <f>IF(H203&gt;I203,1,0)</f>
        <v>1</v>
      </c>
      <c r="M203">
        <f>IF(I203&gt;H203,1,0)</f>
        <v>0</v>
      </c>
      <c r="O203">
        <f>IF(I203&gt;25,1,0)</f>
        <v>1</v>
      </c>
      <c r="Q203">
        <f>IF(H203&gt;I203,1,0)</f>
        <v>1</v>
      </c>
      <c r="R203">
        <f>IF(I203&gt;H203,1,0)</f>
        <v>0</v>
      </c>
      <c r="W203" s="3">
        <f t="shared" ref="W203" si="86">B203*100/$G$77</f>
        <v>40.53156146179402</v>
      </c>
      <c r="X203" s="3">
        <f t="shared" ref="X203" si="87">C203*100/$G$77</f>
        <v>25.91362126245847</v>
      </c>
      <c r="Y203" s="3">
        <f>100-(W203+X203)</f>
        <v>33.55481727574751</v>
      </c>
    </row>
    <row r="204" spans="1:25">
      <c r="A204" t="s">
        <v>78</v>
      </c>
    </row>
    <row r="205" spans="1:25">
      <c r="A205" t="s">
        <v>156</v>
      </c>
      <c r="B205" t="s">
        <v>9</v>
      </c>
      <c r="C205" t="s">
        <v>10</v>
      </c>
      <c r="H205" t="str">
        <f>B205</f>
        <v>c1</v>
      </c>
      <c r="I205" t="str">
        <f>C205</f>
        <v>c2</v>
      </c>
      <c r="J205" t="str">
        <f>A205</f>
        <v>NR</v>
      </c>
      <c r="W205" t="str">
        <f>B205</f>
        <v>c1</v>
      </c>
      <c r="X205" t="str">
        <f>C205</f>
        <v>c2</v>
      </c>
      <c r="Y205" t="str">
        <f>A205</f>
        <v>NR</v>
      </c>
    </row>
    <row r="206" spans="1:25">
      <c r="A206">
        <v>719</v>
      </c>
      <c r="B206">
        <v>397</v>
      </c>
      <c r="C206">
        <v>233</v>
      </c>
      <c r="G206">
        <f>SUM(B206:F206)</f>
        <v>630</v>
      </c>
      <c r="H206" s="3">
        <f>B206*100/$G206</f>
        <v>63.015873015873019</v>
      </c>
      <c r="I206" s="3">
        <f>C206*100/$G206</f>
        <v>36.984126984126981</v>
      </c>
      <c r="J206" s="3">
        <f>A206*100/$G206</f>
        <v>114.12698412698413</v>
      </c>
      <c r="L206">
        <f>IF(H206&gt;I206,1,0)</f>
        <v>1</v>
      </c>
      <c r="M206">
        <f>IF(I206&gt;H206,1,0)</f>
        <v>0</v>
      </c>
      <c r="O206">
        <f>IF(I206&gt;25,1,0)</f>
        <v>1</v>
      </c>
      <c r="W206" s="3">
        <f t="shared" ref="W206" si="88">B206*100/$G$77</f>
        <v>43.964562569213733</v>
      </c>
      <c r="X206" s="3">
        <f t="shared" ref="X206" si="89">C206*100/$G$77</f>
        <v>25.802879291251383</v>
      </c>
      <c r="Y206" s="3">
        <f>100-(W206+X206)</f>
        <v>30.232558139534888</v>
      </c>
    </row>
    <row r="207" spans="1:25">
      <c r="A207" t="s">
        <v>79</v>
      </c>
    </row>
    <row r="208" spans="1:25">
      <c r="A208" t="s">
        <v>156</v>
      </c>
      <c r="B208" t="s">
        <v>9</v>
      </c>
      <c r="C208" t="s">
        <v>10</v>
      </c>
      <c r="H208" t="str">
        <f>B208</f>
        <v>c1</v>
      </c>
      <c r="I208" t="str">
        <f>C208</f>
        <v>c2</v>
      </c>
      <c r="J208" t="str">
        <f>A208</f>
        <v>NR</v>
      </c>
      <c r="W208" t="str">
        <f>B208</f>
        <v>c1</v>
      </c>
      <c r="X208" t="str">
        <f>C208</f>
        <v>c2</v>
      </c>
      <c r="Y208" t="str">
        <f>A208</f>
        <v>NR</v>
      </c>
    </row>
    <row r="209" spans="1:25">
      <c r="A209">
        <v>625</v>
      </c>
      <c r="B209">
        <v>654</v>
      </c>
      <c r="C209">
        <v>70</v>
      </c>
      <c r="G209">
        <f>SUM(B209:F209)</f>
        <v>724</v>
      </c>
      <c r="H209" s="3">
        <f>B209*100/$G209</f>
        <v>90.331491712707177</v>
      </c>
      <c r="I209" s="3">
        <f>C209*100/$G209</f>
        <v>9.6685082872928181</v>
      </c>
      <c r="J209" s="3">
        <f>A209*100/$G209</f>
        <v>86.325966850828735</v>
      </c>
      <c r="L209">
        <f>IF(H209&gt;I209,1,0)</f>
        <v>1</v>
      </c>
      <c r="M209">
        <f>IF(I209&gt;H209,1,0)</f>
        <v>0</v>
      </c>
      <c r="O209">
        <f>IF(I209&gt;25,1,0)</f>
        <v>0</v>
      </c>
      <c r="Q209">
        <f>IF(H209&gt;I209,1,0)</f>
        <v>1</v>
      </c>
      <c r="R209">
        <f>IF(I209&gt;H209,1,0)</f>
        <v>0</v>
      </c>
      <c r="W209" s="3">
        <f t="shared" ref="W209" si="90">B209*100/$G$77</f>
        <v>72.425249169435219</v>
      </c>
      <c r="X209" s="3">
        <f t="shared" ref="X209" si="91">C209*100/$G$77</f>
        <v>7.7519379844961236</v>
      </c>
      <c r="Y209" s="3">
        <f>100-(W209+X209)</f>
        <v>19.822812846068658</v>
      </c>
    </row>
    <row r="210" spans="1:25">
      <c r="A210" t="s">
        <v>80</v>
      </c>
    </row>
    <row r="211" spans="1:25">
      <c r="A211" t="s">
        <v>156</v>
      </c>
      <c r="B211" t="s">
        <v>9</v>
      </c>
      <c r="C211" t="s">
        <v>10</v>
      </c>
      <c r="H211" t="str">
        <f>B211</f>
        <v>c1</v>
      </c>
      <c r="I211" t="str">
        <f>C211</f>
        <v>c2</v>
      </c>
      <c r="J211" t="str">
        <f>A211</f>
        <v>NR</v>
      </c>
      <c r="W211" t="str">
        <f>B211</f>
        <v>c1</v>
      </c>
      <c r="X211" t="str">
        <f>C211</f>
        <v>c2</v>
      </c>
      <c r="Y211" t="str">
        <f>A211</f>
        <v>NR</v>
      </c>
    </row>
    <row r="212" spans="1:25">
      <c r="A212">
        <v>602</v>
      </c>
      <c r="B212">
        <v>632</v>
      </c>
      <c r="C212">
        <v>115</v>
      </c>
      <c r="G212">
        <f>SUM(B212:F212)</f>
        <v>747</v>
      </c>
      <c r="H212" s="3">
        <f>B212*100/$G212</f>
        <v>84.605087014725569</v>
      </c>
      <c r="I212" s="3">
        <f>C212*100/$G212</f>
        <v>15.394912985274431</v>
      </c>
      <c r="J212" s="3">
        <f>A212*100/$G212</f>
        <v>80.58902275769745</v>
      </c>
      <c r="L212">
        <f>IF(H212&gt;I212,1,0)</f>
        <v>1</v>
      </c>
      <c r="M212">
        <f>IF(I212&gt;H212,1,0)</f>
        <v>0</v>
      </c>
      <c r="O212">
        <f>IF(I212&gt;25,1,0)</f>
        <v>0</v>
      </c>
      <c r="W212" s="3">
        <f t="shared" ref="W212" si="92">B212*100/$G$77</f>
        <v>69.988925802879294</v>
      </c>
      <c r="X212" s="3">
        <f t="shared" ref="X212" si="93">C212*100/$G$77</f>
        <v>12.735326688815061</v>
      </c>
      <c r="Y212" s="3">
        <f>100-(W212+X212)</f>
        <v>17.275747508305642</v>
      </c>
    </row>
    <row r="213" spans="1:25">
      <c r="A213" t="s">
        <v>81</v>
      </c>
    </row>
    <row r="214" spans="1:25">
      <c r="A214" t="s">
        <v>156</v>
      </c>
      <c r="B214" t="s">
        <v>9</v>
      </c>
      <c r="C214" t="s">
        <v>10</v>
      </c>
      <c r="H214" t="str">
        <f>B214</f>
        <v>c1</v>
      </c>
      <c r="I214" t="str">
        <f>C214</f>
        <v>c2</v>
      </c>
      <c r="J214" t="str">
        <f>A214</f>
        <v>NR</v>
      </c>
      <c r="W214" t="str">
        <f>B214</f>
        <v>c1</v>
      </c>
      <c r="X214" t="str">
        <f>C214</f>
        <v>c2</v>
      </c>
      <c r="Y214" t="str">
        <f>A214</f>
        <v>NR</v>
      </c>
    </row>
    <row r="215" spans="1:25">
      <c r="A215">
        <v>642</v>
      </c>
      <c r="B215">
        <v>451</v>
      </c>
      <c r="C215">
        <v>256</v>
      </c>
      <c r="G215">
        <f>SUM(B215:F215)</f>
        <v>707</v>
      </c>
      <c r="H215" s="3">
        <f>B215*100/$G215</f>
        <v>63.790664780763791</v>
      </c>
      <c r="I215" s="3">
        <f>C215*100/$G215</f>
        <v>36.209335219236209</v>
      </c>
      <c r="J215" s="3">
        <f>A215*100/$G215</f>
        <v>90.806223479490811</v>
      </c>
      <c r="L215">
        <f>IF(H215&gt;I215,1,0)</f>
        <v>1</v>
      </c>
      <c r="M215">
        <f>IF(I215&gt;H215,1,0)</f>
        <v>0</v>
      </c>
      <c r="O215">
        <f>IF(I215&gt;25,1,0)</f>
        <v>1</v>
      </c>
      <c r="Q215">
        <f>IF(H215&gt;I215,1,0)</f>
        <v>1</v>
      </c>
      <c r="R215">
        <f>IF(I215&gt;H215,1,0)</f>
        <v>0</v>
      </c>
      <c r="W215" s="3">
        <f t="shared" ref="W215" si="94">B215*100/$G$77</f>
        <v>49.944629014396455</v>
      </c>
      <c r="X215" s="3">
        <f t="shared" ref="X215" si="95">C215*100/$G$77</f>
        <v>28.349944629014395</v>
      </c>
      <c r="Y215" s="3">
        <f>100-(W215+X215)</f>
        <v>21.705426356589157</v>
      </c>
    </row>
    <row r="216" spans="1:25">
      <c r="A216" t="s">
        <v>82</v>
      </c>
    </row>
    <row r="217" spans="1:25">
      <c r="A217" t="s">
        <v>156</v>
      </c>
      <c r="B217" t="s">
        <v>9</v>
      </c>
      <c r="C217" t="s">
        <v>10</v>
      </c>
      <c r="H217" t="str">
        <f>B217</f>
        <v>c1</v>
      </c>
      <c r="I217" t="str">
        <f>C217</f>
        <v>c2</v>
      </c>
      <c r="J217" t="str">
        <f>A217</f>
        <v>NR</v>
      </c>
      <c r="W217" t="str">
        <f>B217</f>
        <v>c1</v>
      </c>
      <c r="X217" t="str">
        <f>C217</f>
        <v>c2</v>
      </c>
      <c r="Y217" t="str">
        <f>A217</f>
        <v>NR</v>
      </c>
    </row>
    <row r="218" spans="1:25">
      <c r="A218">
        <v>588</v>
      </c>
      <c r="B218">
        <v>579</v>
      </c>
      <c r="C218">
        <v>182</v>
      </c>
      <c r="G218">
        <f>SUM(B218:F218)</f>
        <v>761</v>
      </c>
      <c r="H218" s="3">
        <f>B218*100/$G218</f>
        <v>76.084099868593952</v>
      </c>
      <c r="I218" s="3">
        <f>C218*100/$G218</f>
        <v>23.915900131406044</v>
      </c>
      <c r="J218" s="3">
        <f>A218*100/$G218</f>
        <v>77.266754270696453</v>
      </c>
      <c r="L218">
        <f>IF(H218&gt;I218,1,0)</f>
        <v>1</v>
      </c>
      <c r="M218">
        <f>IF(I218&gt;H218,1,0)</f>
        <v>0</v>
      </c>
      <c r="O218">
        <f>IF(I218&gt;25,1,0)</f>
        <v>0</v>
      </c>
      <c r="W218" s="3">
        <f t="shared" ref="W218" si="96">B218*100/$G$77</f>
        <v>64.119601328903656</v>
      </c>
      <c r="X218" s="3">
        <f t="shared" ref="X218" si="97">C218*100/$G$77</f>
        <v>20.155038759689923</v>
      </c>
      <c r="Y218" s="3">
        <f>100-(W218+X218)</f>
        <v>15.725359911406429</v>
      </c>
    </row>
    <row r="219" spans="1:25">
      <c r="A219" t="s">
        <v>83</v>
      </c>
    </row>
    <row r="220" spans="1:25">
      <c r="A220" t="s">
        <v>156</v>
      </c>
      <c r="B220" t="s">
        <v>9</v>
      </c>
      <c r="C220" t="s">
        <v>10</v>
      </c>
      <c r="H220" t="str">
        <f>B220</f>
        <v>c1</v>
      </c>
      <c r="I220" t="str">
        <f>C220</f>
        <v>c2</v>
      </c>
      <c r="J220" t="str">
        <f>A220</f>
        <v>NR</v>
      </c>
      <c r="W220" t="str">
        <f>B220</f>
        <v>c1</v>
      </c>
      <c r="X220" t="str">
        <f>C220</f>
        <v>c2</v>
      </c>
      <c r="Y220" t="str">
        <f>A220</f>
        <v>NR</v>
      </c>
    </row>
    <row r="221" spans="1:25">
      <c r="A221">
        <v>552</v>
      </c>
      <c r="B221">
        <v>605</v>
      </c>
      <c r="C221">
        <v>192</v>
      </c>
      <c r="G221">
        <f>SUM(B221:F221)</f>
        <v>797</v>
      </c>
      <c r="H221" s="3">
        <f>B221*100/$G221</f>
        <v>75.909661229611046</v>
      </c>
      <c r="I221" s="3">
        <f>C221*100/$G221</f>
        <v>24.090338770388957</v>
      </c>
      <c r="J221" s="3">
        <f>A221*100/$G221</f>
        <v>69.259723964868257</v>
      </c>
      <c r="L221">
        <f>IF(H221&gt;I221,1,0)</f>
        <v>1</v>
      </c>
      <c r="M221">
        <f>IF(I221&gt;H221,1,0)</f>
        <v>0</v>
      </c>
      <c r="O221">
        <f>IF(I221&gt;25,1,0)</f>
        <v>0</v>
      </c>
      <c r="Q221">
        <f>IF(H221&gt;I221,1,0)</f>
        <v>1</v>
      </c>
      <c r="R221">
        <f>IF(I221&gt;H221,1,0)</f>
        <v>0</v>
      </c>
      <c r="W221" s="3">
        <f t="shared" ref="W221" si="98">B221*100/$G$77</f>
        <v>66.998892580287929</v>
      </c>
      <c r="X221" s="3">
        <f t="shared" ref="X221" si="99">C221*100/$G$77</f>
        <v>21.262458471760798</v>
      </c>
      <c r="Y221" s="3">
        <f>100-(W221+X221)</f>
        <v>11.738648947951276</v>
      </c>
    </row>
    <row r="222" spans="1:25">
      <c r="A222" t="s">
        <v>84</v>
      </c>
    </row>
    <row r="223" spans="1:25">
      <c r="A223" t="s">
        <v>156</v>
      </c>
      <c r="B223" t="s">
        <v>9</v>
      </c>
      <c r="C223" t="s">
        <v>10</v>
      </c>
      <c r="H223" t="str">
        <f>B223</f>
        <v>c1</v>
      </c>
      <c r="I223" t="str">
        <f>C223</f>
        <v>c2</v>
      </c>
      <c r="J223" t="str">
        <f>A223</f>
        <v>NR</v>
      </c>
      <c r="W223" t="str">
        <f>B223</f>
        <v>c1</v>
      </c>
      <c r="X223" t="str">
        <f>C223</f>
        <v>c2</v>
      </c>
      <c r="Y223" t="str">
        <f>A223</f>
        <v>NR</v>
      </c>
    </row>
    <row r="224" spans="1:25">
      <c r="A224">
        <v>536</v>
      </c>
      <c r="B224">
        <v>369</v>
      </c>
      <c r="C224">
        <v>444</v>
      </c>
      <c r="G224">
        <f>SUM(B224:F224)</f>
        <v>813</v>
      </c>
      <c r="H224" s="3">
        <f>B224*100/$G224</f>
        <v>45.387453874538743</v>
      </c>
      <c r="I224" s="3">
        <f>C224*100/$G224</f>
        <v>54.612546125461257</v>
      </c>
      <c r="J224" s="3">
        <f>A224*100/$G224</f>
        <v>65.928659286592861</v>
      </c>
      <c r="L224">
        <f>IF(H224&gt;I224,1,0)</f>
        <v>0</v>
      </c>
      <c r="M224">
        <f>IF(I224&gt;H224,1,0)</f>
        <v>1</v>
      </c>
      <c r="O224">
        <f>IF(I224&gt;25,1,0)</f>
        <v>1</v>
      </c>
      <c r="W224" s="3">
        <f t="shared" ref="W224" si="100">B224*100/$G$77</f>
        <v>40.863787375415285</v>
      </c>
      <c r="X224" s="3">
        <f t="shared" ref="X224" si="101">C224*100/$G$77</f>
        <v>49.169435215946841</v>
      </c>
      <c r="Y224" s="3">
        <f>100-(W224+X224)</f>
        <v>9.9667774086378813</v>
      </c>
    </row>
    <row r="225" spans="1:25">
      <c r="A225" t="s">
        <v>85</v>
      </c>
    </row>
    <row r="226" spans="1:25">
      <c r="A226" t="s">
        <v>156</v>
      </c>
      <c r="B226" t="s">
        <v>9</v>
      </c>
      <c r="C226" t="s">
        <v>10</v>
      </c>
      <c r="H226" t="str">
        <f>B226</f>
        <v>c1</v>
      </c>
      <c r="I226" t="str">
        <f>C226</f>
        <v>c2</v>
      </c>
      <c r="J226" t="str">
        <f>A226</f>
        <v>NR</v>
      </c>
      <c r="W226" t="str">
        <f>B226</f>
        <v>c1</v>
      </c>
      <c r="X226" t="str">
        <f>C226</f>
        <v>c2</v>
      </c>
      <c r="Y226" t="str">
        <f>A226</f>
        <v>NR</v>
      </c>
    </row>
    <row r="227" spans="1:25">
      <c r="A227">
        <v>662</v>
      </c>
      <c r="B227">
        <v>516</v>
      </c>
      <c r="C227">
        <v>171</v>
      </c>
      <c r="G227">
        <f>SUM(B227:F227)</f>
        <v>687</v>
      </c>
      <c r="H227" s="3">
        <f>B227*100/$G227</f>
        <v>75.109170305676855</v>
      </c>
      <c r="I227" s="3">
        <f>C227*100/$G227</f>
        <v>24.890829694323145</v>
      </c>
      <c r="J227" s="3">
        <f>A227*100/$G227</f>
        <v>96.360989810771471</v>
      </c>
      <c r="L227">
        <f>IF(H227&gt;I227,1,0)</f>
        <v>1</v>
      </c>
      <c r="M227">
        <f>IF(I227&gt;H227,1,0)</f>
        <v>0</v>
      </c>
      <c r="O227">
        <f>IF(I227&gt;25,1,0)</f>
        <v>0</v>
      </c>
      <c r="Q227">
        <f>IF(H227&gt;I227,1,0)</f>
        <v>1</v>
      </c>
      <c r="R227">
        <f>IF(I227&gt;H227,1,0)</f>
        <v>0</v>
      </c>
      <c r="W227" s="3">
        <f t="shared" ref="W227" si="102">B227*100/$G$77</f>
        <v>57.142857142857146</v>
      </c>
      <c r="X227" s="3">
        <f t="shared" ref="X227" si="103">C227*100/$G$77</f>
        <v>18.93687707641196</v>
      </c>
      <c r="Y227" s="3">
        <f>100-(W227+X227)</f>
        <v>23.920265780730887</v>
      </c>
    </row>
    <row r="228" spans="1:25">
      <c r="A228" t="s">
        <v>86</v>
      </c>
    </row>
    <row r="229" spans="1:25">
      <c r="A229" t="s">
        <v>156</v>
      </c>
      <c r="B229" t="s">
        <v>9</v>
      </c>
      <c r="C229" t="s">
        <v>10</v>
      </c>
      <c r="H229" t="str">
        <f>B229</f>
        <v>c1</v>
      </c>
      <c r="I229" t="str">
        <f>C229</f>
        <v>c2</v>
      </c>
      <c r="J229" t="str">
        <f>A229</f>
        <v>NR</v>
      </c>
      <c r="W229" t="str">
        <f>B229</f>
        <v>c1</v>
      </c>
      <c r="X229" t="str">
        <f>C229</f>
        <v>c2</v>
      </c>
      <c r="Y229" t="str">
        <f>A229</f>
        <v>NR</v>
      </c>
    </row>
    <row r="230" spans="1:25">
      <c r="A230">
        <v>564</v>
      </c>
      <c r="B230">
        <v>467</v>
      </c>
      <c r="C230">
        <v>318</v>
      </c>
      <c r="G230">
        <f>SUM(B230:F230)</f>
        <v>785</v>
      </c>
      <c r="H230" s="3">
        <f>B230*100/$G230</f>
        <v>59.490445859872608</v>
      </c>
      <c r="I230" s="3">
        <f>C230*100/$G230</f>
        <v>40.509554140127392</v>
      </c>
      <c r="J230" s="3">
        <f>A230*100/$G230</f>
        <v>71.847133757961785</v>
      </c>
      <c r="L230">
        <f>IF(H230&gt;I230,1,0)</f>
        <v>1</v>
      </c>
      <c r="M230">
        <f>IF(I230&gt;H230,1,0)</f>
        <v>0</v>
      </c>
      <c r="O230">
        <f>IF(I230&gt;25,1,0)</f>
        <v>1</v>
      </c>
      <c r="W230" s="3">
        <f t="shared" ref="W230" si="104">B230*100/$G$77</f>
        <v>51.716500553709857</v>
      </c>
      <c r="X230" s="3">
        <f t="shared" ref="X230" si="105">C230*100/$G$77</f>
        <v>35.215946843853821</v>
      </c>
      <c r="Y230" s="3">
        <f>100-(W230+X230)</f>
        <v>13.067552602436322</v>
      </c>
    </row>
    <row r="231" spans="1:25">
      <c r="A231" t="s">
        <v>87</v>
      </c>
    </row>
    <row r="232" spans="1:25">
      <c r="A232" t="s">
        <v>156</v>
      </c>
      <c r="B232" t="s">
        <v>9</v>
      </c>
      <c r="C232" t="s">
        <v>10</v>
      </c>
      <c r="H232" t="str">
        <f>B232</f>
        <v>c1</v>
      </c>
      <c r="I232" t="str">
        <f>C232</f>
        <v>c2</v>
      </c>
      <c r="J232" t="str">
        <f>A232</f>
        <v>NR</v>
      </c>
      <c r="W232" t="str">
        <f>B232</f>
        <v>c1</v>
      </c>
      <c r="X232" t="str">
        <f>C232</f>
        <v>c2</v>
      </c>
      <c r="Y232" t="str">
        <f>A232</f>
        <v>NR</v>
      </c>
    </row>
    <row r="233" spans="1:25">
      <c r="A233">
        <v>589</v>
      </c>
      <c r="B233">
        <v>471</v>
      </c>
      <c r="C233">
        <v>289</v>
      </c>
      <c r="G233">
        <f>SUM(B233:F233)</f>
        <v>760</v>
      </c>
      <c r="H233" s="3">
        <f>B233*100/$G233</f>
        <v>61.973684210526315</v>
      </c>
      <c r="I233" s="3">
        <f>C233*100/$G233</f>
        <v>38.026315789473685</v>
      </c>
      <c r="J233" s="3">
        <f>A233*100/$G233</f>
        <v>77.5</v>
      </c>
      <c r="L233">
        <f>IF(H233&gt;I233,1,0)</f>
        <v>1</v>
      </c>
      <c r="M233">
        <f>IF(I233&gt;H233,1,0)</f>
        <v>0</v>
      </c>
      <c r="O233">
        <f>IF(I233&gt;25,1,0)</f>
        <v>1</v>
      </c>
      <c r="Q233">
        <f>IF(H233&gt;I233,1,0)</f>
        <v>1</v>
      </c>
      <c r="R233">
        <f>IF(I233&gt;H233,1,0)</f>
        <v>0</v>
      </c>
      <c r="W233" s="3">
        <f t="shared" ref="W233" si="106">B233*100/$G$77</f>
        <v>52.159468438538205</v>
      </c>
      <c r="X233" s="3">
        <f t="shared" ref="X233" si="107">C233*100/$G$77</f>
        <v>32.004429678848282</v>
      </c>
      <c r="Y233" s="3">
        <f>100-(W233+X233)</f>
        <v>15.836101882613519</v>
      </c>
    </row>
    <row r="234" spans="1:25">
      <c r="A234" t="s">
        <v>88</v>
      </c>
    </row>
    <row r="235" spans="1:25">
      <c r="A235" t="s">
        <v>156</v>
      </c>
      <c r="B235" t="s">
        <v>9</v>
      </c>
      <c r="C235" t="s">
        <v>10</v>
      </c>
      <c r="H235" t="str">
        <f>B235</f>
        <v>c1</v>
      </c>
      <c r="I235" t="str">
        <f>C235</f>
        <v>c2</v>
      </c>
      <c r="J235" t="str">
        <f>A235</f>
        <v>NR</v>
      </c>
      <c r="W235" t="str">
        <f>B235</f>
        <v>c1</v>
      </c>
      <c r="X235" t="str">
        <f>C235</f>
        <v>c2</v>
      </c>
      <c r="Y235" t="str">
        <f>A235</f>
        <v>NR</v>
      </c>
    </row>
    <row r="236" spans="1:25">
      <c r="A236">
        <v>534</v>
      </c>
      <c r="B236">
        <v>272</v>
      </c>
      <c r="C236">
        <v>543</v>
      </c>
      <c r="G236">
        <f>SUM(B236:F236)</f>
        <v>815</v>
      </c>
      <c r="H236" s="3">
        <f>B236*100/$G236</f>
        <v>33.374233128834355</v>
      </c>
      <c r="I236" s="3">
        <f>C236*100/$G236</f>
        <v>66.625766871165638</v>
      </c>
      <c r="J236" s="3">
        <f>A236*100/$G236</f>
        <v>65.521472392638032</v>
      </c>
      <c r="L236">
        <f>IF(H236&gt;I236,1,0)</f>
        <v>0</v>
      </c>
      <c r="M236">
        <f>IF(I236&gt;H236,1,0)</f>
        <v>1</v>
      </c>
      <c r="O236">
        <f>IF(I236&gt;25,1,0)</f>
        <v>1</v>
      </c>
      <c r="W236" s="3">
        <f t="shared" ref="W236" si="108">B236*100/$G$77</f>
        <v>30.121816168327797</v>
      </c>
      <c r="X236" s="3">
        <f t="shared" ref="X236" si="109">C236*100/$G$77</f>
        <v>60.132890365448503</v>
      </c>
      <c r="Y236" s="3">
        <f>100-(W236+X236)</f>
        <v>9.7452934662236999</v>
      </c>
    </row>
    <row r="237" spans="1:25">
      <c r="A237" t="s">
        <v>89</v>
      </c>
    </row>
    <row r="238" spans="1:25">
      <c r="A238" t="s">
        <v>156</v>
      </c>
      <c r="B238" t="s">
        <v>9</v>
      </c>
      <c r="C238" t="s">
        <v>10</v>
      </c>
      <c r="H238" t="str">
        <f>B238</f>
        <v>c1</v>
      </c>
      <c r="I238" t="str">
        <f>C238</f>
        <v>c2</v>
      </c>
      <c r="J238" t="str">
        <f>A238</f>
        <v>NR</v>
      </c>
      <c r="W238" t="str">
        <f>B238</f>
        <v>c1</v>
      </c>
      <c r="X238" t="str">
        <f>C238</f>
        <v>c2</v>
      </c>
      <c r="Y238" t="str">
        <f>A238</f>
        <v>NR</v>
      </c>
    </row>
    <row r="239" spans="1:25">
      <c r="A239">
        <v>586</v>
      </c>
      <c r="B239">
        <v>574</v>
      </c>
      <c r="C239">
        <v>189</v>
      </c>
      <c r="G239">
        <f>SUM(B239:F239)</f>
        <v>763</v>
      </c>
      <c r="H239" s="3">
        <f>B239*100/$G239</f>
        <v>75.22935779816514</v>
      </c>
      <c r="I239" s="3">
        <f>C239*100/$G239</f>
        <v>24.770642201834864</v>
      </c>
      <c r="J239" s="3">
        <f>A239*100/$G239</f>
        <v>76.802096985583219</v>
      </c>
      <c r="L239">
        <f>IF(H239&gt;I239,1,0)</f>
        <v>1</v>
      </c>
      <c r="M239">
        <f>IF(I239&gt;H239,1,0)</f>
        <v>0</v>
      </c>
      <c r="O239">
        <f>IF(I239&gt;25,1,0)</f>
        <v>0</v>
      </c>
      <c r="Q239">
        <f>IF(H239&gt;I239,1,0)</f>
        <v>1</v>
      </c>
      <c r="R239">
        <f>IF(I239&gt;H239,1,0)</f>
        <v>0</v>
      </c>
      <c r="W239" s="3">
        <f t="shared" ref="W239" si="110">B239*100/$G$77</f>
        <v>63.565891472868216</v>
      </c>
      <c r="X239" s="3">
        <f t="shared" ref="X239" si="111">C239*100/$G$77</f>
        <v>20.930232558139537</v>
      </c>
      <c r="Y239" s="3">
        <f>100-(W239+X239)</f>
        <v>15.503875968992247</v>
      </c>
    </row>
    <row r="240" spans="1:25">
      <c r="A240" t="s">
        <v>90</v>
      </c>
    </row>
    <row r="241" spans="1:25">
      <c r="A241" t="s">
        <v>156</v>
      </c>
      <c r="B241" t="s">
        <v>9</v>
      </c>
      <c r="C241" t="s">
        <v>10</v>
      </c>
      <c r="H241" t="str">
        <f>B241</f>
        <v>c1</v>
      </c>
      <c r="I241" t="str">
        <f>C241</f>
        <v>c2</v>
      </c>
      <c r="J241" t="str">
        <f>A241</f>
        <v>NR</v>
      </c>
      <c r="W241" t="str">
        <f>B241</f>
        <v>c1</v>
      </c>
      <c r="X241" t="str">
        <f>C241</f>
        <v>c2</v>
      </c>
      <c r="Y241" t="str">
        <f>A241</f>
        <v>NR</v>
      </c>
    </row>
    <row r="242" spans="1:25">
      <c r="A242">
        <v>572</v>
      </c>
      <c r="B242">
        <v>526</v>
      </c>
      <c r="C242">
        <v>251</v>
      </c>
      <c r="G242">
        <f>SUM(B242:F242)</f>
        <v>777</v>
      </c>
      <c r="H242" s="3">
        <f>B242*100/$G242</f>
        <v>67.696267696267697</v>
      </c>
      <c r="I242" s="3">
        <f>C242*100/$G242</f>
        <v>32.303732303732303</v>
      </c>
      <c r="J242" s="3">
        <f>A242*100/$G242</f>
        <v>73.616473616473613</v>
      </c>
      <c r="L242">
        <f>IF(H242&gt;I242,1,0)</f>
        <v>1</v>
      </c>
      <c r="M242">
        <f>IF(I242&gt;H242,1,0)</f>
        <v>0</v>
      </c>
      <c r="O242">
        <f>IF(I242&gt;25,1,0)</f>
        <v>1</v>
      </c>
      <c r="W242" s="3">
        <f t="shared" ref="W242" si="112">B242*100/$G$77</f>
        <v>58.250276854928018</v>
      </c>
      <c r="X242" s="3">
        <f t="shared" ref="X242" si="113">C242*100/$G$77</f>
        <v>27.796234772978959</v>
      </c>
      <c r="Y242" s="3">
        <f>100-(W242+X242)</f>
        <v>13.95348837209302</v>
      </c>
    </row>
    <row r="244" spans="1:25">
      <c r="L244">
        <f>SUM(L77:L242)</f>
        <v>48</v>
      </c>
      <c r="M244">
        <f>SUM(M77:M242)</f>
        <v>8</v>
      </c>
      <c r="O244">
        <f>SUM(O77:O242)</f>
        <v>27</v>
      </c>
      <c r="Q244">
        <f>SUM(Q77:Q242)</f>
        <v>27</v>
      </c>
      <c r="R244">
        <f>SUM(R77:R242)</f>
        <v>1</v>
      </c>
      <c r="T244">
        <f>L244-Q244</f>
        <v>21</v>
      </c>
      <c r="U244">
        <f>M244-R244</f>
        <v>7</v>
      </c>
    </row>
    <row r="246" spans="1:25">
      <c r="Q246" t="s">
        <v>155</v>
      </c>
      <c r="T246" t="s">
        <v>154</v>
      </c>
    </row>
  </sheetData>
  <conditionalFormatting sqref="H1:M3 K4:M4 H5:M6 H51:L51 L7:M50 H8:H9 J8:K9 H11:H12 J11:K12 H14:H15 J14:K15 H17:H18 J17:K18 H20:H21 J20:K21 H23:H24 J23:K24 H26:H27 J26:K27 H29:H30 J29:K30 H32:H33 J32:K33 H35:H36 J35:K36 H38:H39 J38:K39 H41:H42 J41:K42 H44:H45 J44:K45 H47:H48 J47:K48 H50 J50:K50 H53:M53 H56:M56 H59:M59 H62:M62 H65:M65 H68:M68 H71:M71 H74:M75 H243:M1048576 L76:M242 H76:J242 W76:Y77 W79:Y80 W82:Y83 W85:Y86 W88:Y89 W91:Y92 W94:Y95 W97:Y98 W100:Y101 W103:Y104 W106:Y107 W109:Y110 W112:Y113 W115:Y116 W118:Y119 W121:Y122 W124:Y125 W127:Y128 W130:Y131 W133:Y134 W136:Y137 W139:Y140 W142:Y143 W145:Y146 W148:Y149 W151:Y152 W154:Y155 W157:Y158 W163:Y164 W166:Y167 W169:Y170 W172:Y173 W175:Y176 W178:Y179 W181:Y182 W184:Y185 W187:Y188 W190:Y191 W193:Y194 W196:Y197 W199:Y200 W202:Y203 W205:Y206 W208:Y209 W211:Y212 W214:Y215 W217:Y218 W220:Y221 W223:Y224 W226:Y227 W229:Y230 W232:Y233 W235:Y236 W238:Y239 W241:Y242">
    <cfRule type="colorScale" priority="120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O244">
    <cfRule type="colorScale" priority="112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77:R77">
    <cfRule type="colorScale" priority="111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44:R244">
    <cfRule type="colorScale" priority="83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83:R83">
    <cfRule type="colorScale" priority="82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89:R89">
    <cfRule type="colorScale" priority="81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95:R95">
    <cfRule type="colorScale" priority="80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01:R101">
    <cfRule type="colorScale" priority="79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07:R107">
    <cfRule type="colorScale" priority="78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13:R113">
    <cfRule type="colorScale" priority="77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19:R119">
    <cfRule type="colorScale" priority="76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25:R125">
    <cfRule type="colorScale" priority="75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31:R131">
    <cfRule type="colorScale" priority="74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37:R137">
    <cfRule type="colorScale" priority="73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43:R143">
    <cfRule type="colorScale" priority="72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49:R149">
    <cfRule type="colorScale" priority="71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55:R155">
    <cfRule type="colorScale" priority="70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61:R161">
    <cfRule type="colorScale" priority="69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67:R167">
    <cfRule type="colorScale" priority="68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73:R173">
    <cfRule type="colorScale" priority="67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79:R179">
    <cfRule type="colorScale" priority="66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85:R185">
    <cfRule type="colorScale" priority="65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91:R191">
    <cfRule type="colorScale" priority="64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197:R197">
    <cfRule type="colorScale" priority="63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03:R203">
    <cfRule type="colorScale" priority="62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09:R209">
    <cfRule type="colorScale" priority="61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15:R215">
    <cfRule type="colorScale" priority="60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21:R221">
    <cfRule type="colorScale" priority="59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27:R227">
    <cfRule type="colorScale" priority="58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33:R233">
    <cfRule type="colorScale" priority="57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conditionalFormatting sqref="Q239:R239">
    <cfRule type="colorScale" priority="56">
      <colorScale>
        <cfvo type="num" val="0"/>
        <cfvo type="num" val="50"/>
        <cfvo type="num" val="100"/>
        <color rgb="FFFFF9CC"/>
        <color rgb="FFFF8315"/>
        <color rgb="FFFF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6" width="8.83203125" customWidth="1"/>
    <col min="7" max="7" width="5.6640625" customWidth="1"/>
    <col min="8" max="8" width="11" customWidth="1"/>
  </cols>
  <sheetData>
    <row r="1" spans="1:10">
      <c r="A1" s="1" t="s">
        <v>105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23</v>
      </c>
      <c r="C5">
        <v>458</v>
      </c>
      <c r="G5">
        <f>SUM(A5:F5)</f>
        <v>481</v>
      </c>
      <c r="H5" s="3">
        <f>A5*100/$G5</f>
        <v>0</v>
      </c>
      <c r="I5" s="3">
        <f>B5*100/$G5</f>
        <v>4.7817047817047813</v>
      </c>
      <c r="J5" s="3">
        <f>C5*100/$G5</f>
        <v>95.218295218295225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340</v>
      </c>
      <c r="C8">
        <v>141</v>
      </c>
      <c r="G8">
        <f t="shared" ref="G8:G68" si="0">SUM(A8:F8)</f>
        <v>481</v>
      </c>
      <c r="H8" s="3">
        <f t="shared" ref="H8:J8" si="1">A8*100/$G8</f>
        <v>0</v>
      </c>
      <c r="I8" s="3">
        <f t="shared" si="1"/>
        <v>70.686070686070693</v>
      </c>
      <c r="J8" s="3">
        <f t="shared" si="1"/>
        <v>29.313929313929314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205</v>
      </c>
      <c r="C11">
        <v>276</v>
      </c>
      <c r="G11">
        <f t="shared" si="0"/>
        <v>481</v>
      </c>
      <c r="H11" s="3">
        <f t="shared" ref="H11:M71" si="2">A11*100/$G11</f>
        <v>0</v>
      </c>
      <c r="I11" s="3">
        <f t="shared" si="2"/>
        <v>42.619542619542621</v>
      </c>
      <c r="J11" s="3">
        <f t="shared" si="2"/>
        <v>57.380457380457379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165</v>
      </c>
      <c r="C14">
        <v>316</v>
      </c>
      <c r="G14">
        <f t="shared" si="0"/>
        <v>481</v>
      </c>
      <c r="H14" s="3">
        <f t="shared" si="2"/>
        <v>0</v>
      </c>
      <c r="I14" s="3">
        <f t="shared" si="2"/>
        <v>34.303534303534306</v>
      </c>
      <c r="J14" s="3">
        <f t="shared" si="2"/>
        <v>65.696465696465694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145</v>
      </c>
      <c r="C17">
        <v>336</v>
      </c>
      <c r="G17">
        <f t="shared" si="0"/>
        <v>481</v>
      </c>
      <c r="H17" s="3">
        <f t="shared" si="2"/>
        <v>0</v>
      </c>
      <c r="I17" s="3">
        <f t="shared" si="2"/>
        <v>30.145530145530145</v>
      </c>
      <c r="J17" s="3">
        <f t="shared" si="2"/>
        <v>69.854469854469855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337</v>
      </c>
      <c r="C20">
        <v>144</v>
      </c>
      <c r="G20">
        <f t="shared" si="0"/>
        <v>481</v>
      </c>
      <c r="H20" s="3">
        <f t="shared" si="2"/>
        <v>0</v>
      </c>
      <c r="I20" s="3">
        <f t="shared" si="2"/>
        <v>70.062370062370064</v>
      </c>
      <c r="J20" s="3">
        <f t="shared" si="2"/>
        <v>29.937629937629939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371</v>
      </c>
      <c r="C23">
        <v>110</v>
      </c>
      <c r="G23">
        <f t="shared" si="0"/>
        <v>481</v>
      </c>
      <c r="H23" s="3">
        <f t="shared" si="2"/>
        <v>0</v>
      </c>
      <c r="I23" s="3">
        <f t="shared" si="2"/>
        <v>77.130977130977129</v>
      </c>
      <c r="J23" s="3">
        <f t="shared" si="2"/>
        <v>22.869022869022871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313</v>
      </c>
      <c r="C26">
        <v>168</v>
      </c>
      <c r="G26">
        <f t="shared" si="0"/>
        <v>481</v>
      </c>
      <c r="H26" s="3">
        <f t="shared" si="2"/>
        <v>0</v>
      </c>
      <c r="I26" s="3">
        <f t="shared" si="2"/>
        <v>65.07276507276508</v>
      </c>
      <c r="J26" s="3">
        <f t="shared" si="2"/>
        <v>34.927234927234927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439</v>
      </c>
      <c r="C29">
        <v>42</v>
      </c>
      <c r="G29">
        <f t="shared" si="0"/>
        <v>481</v>
      </c>
      <c r="H29" s="3">
        <f t="shared" si="2"/>
        <v>0</v>
      </c>
      <c r="I29" s="3">
        <f t="shared" si="2"/>
        <v>91.268191268191273</v>
      </c>
      <c r="J29" s="3">
        <f t="shared" si="2"/>
        <v>8.7318087318087318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378</v>
      </c>
      <c r="C32">
        <v>103</v>
      </c>
      <c r="G32">
        <f t="shared" si="0"/>
        <v>481</v>
      </c>
      <c r="H32" s="3">
        <f t="shared" si="2"/>
        <v>0</v>
      </c>
      <c r="I32" s="3">
        <f t="shared" si="2"/>
        <v>78.586278586278581</v>
      </c>
      <c r="J32" s="3">
        <f t="shared" si="2"/>
        <v>21.413721413721415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373</v>
      </c>
      <c r="C35">
        <v>108</v>
      </c>
      <c r="G35">
        <f t="shared" si="0"/>
        <v>481</v>
      </c>
      <c r="H35" s="3">
        <f t="shared" si="2"/>
        <v>0</v>
      </c>
      <c r="I35" s="3">
        <f t="shared" si="2"/>
        <v>77.546777546777548</v>
      </c>
      <c r="J35" s="3">
        <f t="shared" si="2"/>
        <v>22.453222453222452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289</v>
      </c>
      <c r="C38">
        <v>192</v>
      </c>
      <c r="G38">
        <f t="shared" si="0"/>
        <v>481</v>
      </c>
      <c r="H38" s="3">
        <f t="shared" si="2"/>
        <v>0</v>
      </c>
      <c r="I38" s="3">
        <f t="shared" si="2"/>
        <v>60.083160083160081</v>
      </c>
      <c r="J38" s="3">
        <f t="shared" si="2"/>
        <v>39.916839916839919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274</v>
      </c>
      <c r="C41">
        <v>207</v>
      </c>
      <c r="G41">
        <f t="shared" si="0"/>
        <v>481</v>
      </c>
      <c r="H41" s="3">
        <f t="shared" si="2"/>
        <v>0</v>
      </c>
      <c r="I41" s="3">
        <f t="shared" si="2"/>
        <v>56.964656964656967</v>
      </c>
      <c r="J41" s="3">
        <f t="shared" si="2"/>
        <v>43.035343035343033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401</v>
      </c>
      <c r="C44">
        <v>80</v>
      </c>
      <c r="G44">
        <f t="shared" si="0"/>
        <v>481</v>
      </c>
      <c r="H44" s="3">
        <f t="shared" si="2"/>
        <v>0</v>
      </c>
      <c r="I44" s="3">
        <f t="shared" si="2"/>
        <v>83.367983367983371</v>
      </c>
      <c r="J44" s="3">
        <f t="shared" si="2"/>
        <v>16.632016632016633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366</v>
      </c>
      <c r="C47">
        <v>115</v>
      </c>
      <c r="G47">
        <f t="shared" si="0"/>
        <v>481</v>
      </c>
      <c r="H47" s="3">
        <f t="shared" si="2"/>
        <v>0</v>
      </c>
      <c r="I47" s="3">
        <f t="shared" si="2"/>
        <v>76.091476091476096</v>
      </c>
      <c r="J47" s="3">
        <f t="shared" si="2"/>
        <v>23.908523908523907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431</v>
      </c>
      <c r="C50">
        <v>50</v>
      </c>
      <c r="G50">
        <f t="shared" si="0"/>
        <v>481</v>
      </c>
      <c r="H50" s="3">
        <f t="shared" si="2"/>
        <v>0</v>
      </c>
      <c r="I50" s="3">
        <f t="shared" si="2"/>
        <v>89.604989604989612</v>
      </c>
      <c r="J50" s="3">
        <f t="shared" si="2"/>
        <v>10.395010395010395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H52" s="3"/>
      <c r="I52" s="3"/>
    </row>
    <row r="53" spans="1:13">
      <c r="A53">
        <v>0</v>
      </c>
      <c r="B53">
        <v>422</v>
      </c>
      <c r="C53">
        <v>53</v>
      </c>
      <c r="D53">
        <v>5</v>
      </c>
      <c r="E53">
        <v>1</v>
      </c>
      <c r="F53">
        <v>0</v>
      </c>
      <c r="G53">
        <f t="shared" si="0"/>
        <v>481</v>
      </c>
      <c r="H53" s="3">
        <f t="shared" si="2"/>
        <v>0</v>
      </c>
      <c r="I53" s="3">
        <f t="shared" si="2"/>
        <v>87.733887733887741</v>
      </c>
      <c r="J53" s="3">
        <f t="shared" si="2"/>
        <v>11.018711018711018</v>
      </c>
      <c r="K53" s="3">
        <f t="shared" si="2"/>
        <v>1.0395010395010396</v>
      </c>
      <c r="L53" s="3">
        <f t="shared" si="2"/>
        <v>0.20790020790020791</v>
      </c>
      <c r="M53" s="3">
        <f t="shared" si="2"/>
        <v>0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H55" s="3"/>
      <c r="I55" s="3"/>
    </row>
    <row r="56" spans="1:13">
      <c r="A56">
        <v>0</v>
      </c>
      <c r="B56">
        <v>157</v>
      </c>
      <c r="C56">
        <v>324</v>
      </c>
      <c r="D56">
        <v>0</v>
      </c>
      <c r="E56">
        <v>0</v>
      </c>
      <c r="F56">
        <v>0</v>
      </c>
      <c r="G56">
        <f t="shared" si="0"/>
        <v>481</v>
      </c>
      <c r="H56" s="3">
        <f t="shared" si="2"/>
        <v>0</v>
      </c>
      <c r="I56" s="3">
        <f t="shared" si="2"/>
        <v>32.640332640332637</v>
      </c>
      <c r="J56" s="3">
        <f t="shared" si="2"/>
        <v>67.359667359667355</v>
      </c>
      <c r="K56" s="3">
        <f t="shared" si="2"/>
        <v>0</v>
      </c>
      <c r="L56" s="3">
        <f t="shared" si="2"/>
        <v>0</v>
      </c>
      <c r="M56" s="3">
        <f t="shared" si="2"/>
        <v>0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H58" s="3"/>
      <c r="I58" s="3"/>
    </row>
    <row r="59" spans="1:13">
      <c r="A59">
        <v>3</v>
      </c>
      <c r="B59">
        <v>221</v>
      </c>
      <c r="C59">
        <v>181</v>
      </c>
      <c r="D59">
        <v>52</v>
      </c>
      <c r="E59">
        <v>23</v>
      </c>
      <c r="F59">
        <v>1</v>
      </c>
      <c r="G59">
        <f t="shared" si="0"/>
        <v>481</v>
      </c>
      <c r="H59" s="3">
        <f t="shared" si="2"/>
        <v>0.62370062370062374</v>
      </c>
      <c r="I59" s="3">
        <f t="shared" si="2"/>
        <v>45.945945945945944</v>
      </c>
      <c r="J59" s="3">
        <f t="shared" si="2"/>
        <v>37.629937629937629</v>
      </c>
      <c r="K59" s="3">
        <f t="shared" si="2"/>
        <v>10.810810810810811</v>
      </c>
      <c r="L59" s="3">
        <f t="shared" si="2"/>
        <v>4.7817047817047813</v>
      </c>
      <c r="M59" s="3">
        <f t="shared" si="2"/>
        <v>0.20790020790020791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H61" s="3"/>
      <c r="I61" s="3"/>
    </row>
    <row r="62" spans="1:13">
      <c r="A62">
        <v>3</v>
      </c>
      <c r="B62">
        <v>123</v>
      </c>
      <c r="C62">
        <v>200</v>
      </c>
      <c r="D62">
        <v>121</v>
      </c>
      <c r="E62">
        <v>30</v>
      </c>
      <c r="F62">
        <v>4</v>
      </c>
      <c r="G62">
        <f t="shared" si="0"/>
        <v>481</v>
      </c>
      <c r="H62" s="3">
        <f t="shared" si="2"/>
        <v>0.62370062370062374</v>
      </c>
      <c r="I62" s="3">
        <f t="shared" si="2"/>
        <v>25.571725571725572</v>
      </c>
      <c r="J62" s="3">
        <f t="shared" si="2"/>
        <v>41.580041580041581</v>
      </c>
      <c r="K62" s="3">
        <f t="shared" si="2"/>
        <v>25.155925155925157</v>
      </c>
      <c r="L62" s="3">
        <f t="shared" si="2"/>
        <v>6.2370062370062369</v>
      </c>
      <c r="M62" s="3">
        <f t="shared" si="2"/>
        <v>0.83160083160083165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H64" s="3"/>
      <c r="I64" s="3"/>
    </row>
    <row r="65" spans="1:13">
      <c r="A65">
        <v>4</v>
      </c>
      <c r="B65">
        <v>59</v>
      </c>
      <c r="C65">
        <v>180</v>
      </c>
      <c r="D65">
        <v>155</v>
      </c>
      <c r="E65">
        <v>72</v>
      </c>
      <c r="F65">
        <v>11</v>
      </c>
      <c r="G65">
        <f t="shared" si="0"/>
        <v>481</v>
      </c>
      <c r="H65" s="3">
        <f t="shared" si="2"/>
        <v>0.83160083160083165</v>
      </c>
      <c r="I65" s="3">
        <f t="shared" si="2"/>
        <v>12.266112266112266</v>
      </c>
      <c r="J65" s="3">
        <f t="shared" si="2"/>
        <v>37.42203742203742</v>
      </c>
      <c r="K65" s="3">
        <f t="shared" si="2"/>
        <v>32.224532224532226</v>
      </c>
      <c r="L65" s="3">
        <f t="shared" si="2"/>
        <v>14.96881496881497</v>
      </c>
      <c r="M65" s="3">
        <f t="shared" si="2"/>
        <v>2.2869022869022868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H67" s="3"/>
      <c r="I67" s="3"/>
    </row>
    <row r="68" spans="1:13">
      <c r="A68">
        <v>3</v>
      </c>
      <c r="B68">
        <v>24</v>
      </c>
      <c r="C68">
        <v>118</v>
      </c>
      <c r="D68">
        <v>217</v>
      </c>
      <c r="E68">
        <v>109</v>
      </c>
      <c r="F68">
        <v>10</v>
      </c>
      <c r="G68">
        <f t="shared" si="0"/>
        <v>481</v>
      </c>
      <c r="H68" s="3">
        <f t="shared" si="2"/>
        <v>0.62370062370062374</v>
      </c>
      <c r="I68" s="3">
        <f t="shared" si="2"/>
        <v>4.9896049896049899</v>
      </c>
      <c r="J68" s="3">
        <f t="shared" si="2"/>
        <v>24.532224532224532</v>
      </c>
      <c r="K68" s="3">
        <f t="shared" si="2"/>
        <v>45.114345114345113</v>
      </c>
      <c r="L68" s="3">
        <f t="shared" si="2"/>
        <v>22.661122661122661</v>
      </c>
      <c r="M68" s="3">
        <f t="shared" si="2"/>
        <v>2.0790020790020791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H70" s="3"/>
      <c r="I70" s="3"/>
    </row>
    <row r="71" spans="1:13">
      <c r="A71">
        <v>3</v>
      </c>
      <c r="B71">
        <v>68</v>
      </c>
      <c r="C71">
        <v>195</v>
      </c>
      <c r="D71">
        <v>137</v>
      </c>
      <c r="E71">
        <v>73</v>
      </c>
      <c r="F71">
        <v>5</v>
      </c>
      <c r="G71">
        <f t="shared" ref="G71:G134" si="3">SUM(A71:F71)</f>
        <v>481</v>
      </c>
      <c r="H71" s="3">
        <f t="shared" si="2"/>
        <v>0.62370062370062374</v>
      </c>
      <c r="I71" s="3">
        <f t="shared" si="2"/>
        <v>14.137214137214137</v>
      </c>
      <c r="J71" s="3">
        <f t="shared" si="2"/>
        <v>40.54054054054054</v>
      </c>
      <c r="K71" s="3">
        <f t="shared" si="2"/>
        <v>28.482328482328484</v>
      </c>
      <c r="L71" s="3">
        <f t="shared" si="2"/>
        <v>15.176715176715177</v>
      </c>
      <c r="M71" s="3">
        <f t="shared" si="2"/>
        <v>1.0395010395010396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H73" s="3"/>
      <c r="I73" s="3"/>
    </row>
    <row r="74" spans="1:13">
      <c r="A74">
        <v>2</v>
      </c>
      <c r="B74">
        <v>260</v>
      </c>
      <c r="C74">
        <v>166</v>
      </c>
      <c r="D74">
        <v>33</v>
      </c>
      <c r="E74">
        <v>17</v>
      </c>
      <c r="F74">
        <v>3</v>
      </c>
      <c r="G74">
        <f t="shared" si="3"/>
        <v>481</v>
      </c>
      <c r="H74" s="3">
        <f t="shared" ref="H74:M74" si="4">A74*100/$G74</f>
        <v>0.41580041580041582</v>
      </c>
      <c r="I74" s="3">
        <f t="shared" si="4"/>
        <v>54.054054054054056</v>
      </c>
      <c r="J74" s="3">
        <f t="shared" si="4"/>
        <v>34.511434511434508</v>
      </c>
      <c r="K74" s="3">
        <f t="shared" si="4"/>
        <v>6.8607068607068609</v>
      </c>
      <c r="L74" s="3">
        <f t="shared" si="4"/>
        <v>3.5343035343035343</v>
      </c>
      <c r="M74" s="3">
        <f t="shared" si="4"/>
        <v>0.62370062370062374</v>
      </c>
    </row>
    <row r="75" spans="1:13">
      <c r="A75" t="s">
        <v>35</v>
      </c>
      <c r="G75">
        <f t="shared" si="3"/>
        <v>0</v>
      </c>
    </row>
    <row r="76" spans="1:13">
      <c r="A76" t="s">
        <v>156</v>
      </c>
      <c r="B76" t="s">
        <v>9</v>
      </c>
      <c r="C76" t="s">
        <v>10</v>
      </c>
      <c r="G76">
        <f t="shared" si="3"/>
        <v>0</v>
      </c>
    </row>
    <row r="77" spans="1:13">
      <c r="A77">
        <v>47</v>
      </c>
      <c r="B77">
        <v>345</v>
      </c>
      <c r="C77">
        <v>89</v>
      </c>
      <c r="G77">
        <f t="shared" si="3"/>
        <v>481</v>
      </c>
      <c r="H77" s="3">
        <f t="shared" ref="H77:J77" si="5">A77*100/$G77</f>
        <v>9.7713097713097721</v>
      </c>
      <c r="I77" s="3">
        <f t="shared" si="5"/>
        <v>71.725571725571726</v>
      </c>
      <c r="J77" s="3">
        <f t="shared" si="5"/>
        <v>18.503118503118504</v>
      </c>
    </row>
    <row r="78" spans="1:13">
      <c r="A78" t="s">
        <v>36</v>
      </c>
      <c r="G78">
        <f t="shared" si="3"/>
        <v>0</v>
      </c>
    </row>
    <row r="79" spans="1:13">
      <c r="A79" t="s">
        <v>156</v>
      </c>
      <c r="B79" t="s">
        <v>9</v>
      </c>
      <c r="C79" t="s">
        <v>10</v>
      </c>
      <c r="G79">
        <f t="shared" si="3"/>
        <v>0</v>
      </c>
    </row>
    <row r="80" spans="1:13">
      <c r="A80">
        <v>64</v>
      </c>
      <c r="B80">
        <v>164</v>
      </c>
      <c r="C80">
        <v>253</v>
      </c>
      <c r="G80">
        <f t="shared" si="3"/>
        <v>481</v>
      </c>
      <c r="H80" s="3">
        <f t="shared" ref="H80:J80" si="6">A80*100/$G80</f>
        <v>13.305613305613306</v>
      </c>
      <c r="I80" s="3">
        <f t="shared" si="6"/>
        <v>34.095634095634097</v>
      </c>
      <c r="J80" s="3">
        <f t="shared" si="6"/>
        <v>52.598752598752597</v>
      </c>
    </row>
    <row r="81" spans="1:10">
      <c r="A81" t="s">
        <v>37</v>
      </c>
      <c r="G81">
        <f t="shared" si="3"/>
        <v>0</v>
      </c>
    </row>
    <row r="82" spans="1:10">
      <c r="A82" t="s">
        <v>156</v>
      </c>
      <c r="B82" t="s">
        <v>9</v>
      </c>
      <c r="C82" t="s">
        <v>10</v>
      </c>
      <c r="G82">
        <f t="shared" si="3"/>
        <v>0</v>
      </c>
    </row>
    <row r="83" spans="1:10">
      <c r="A83">
        <v>64</v>
      </c>
      <c r="B83">
        <v>330</v>
      </c>
      <c r="C83">
        <v>87</v>
      </c>
      <c r="G83">
        <f t="shared" si="3"/>
        <v>481</v>
      </c>
      <c r="H83" s="3">
        <f t="shared" ref="H83:J83" si="7">A83*100/$G83</f>
        <v>13.305613305613306</v>
      </c>
      <c r="I83" s="3">
        <f t="shared" si="7"/>
        <v>68.607068607068612</v>
      </c>
      <c r="J83" s="3">
        <f t="shared" si="7"/>
        <v>18.087318087318089</v>
      </c>
    </row>
    <row r="84" spans="1:10">
      <c r="A84" t="s">
        <v>38</v>
      </c>
      <c r="G84">
        <f t="shared" si="3"/>
        <v>0</v>
      </c>
    </row>
    <row r="85" spans="1:10">
      <c r="A85" t="s">
        <v>156</v>
      </c>
      <c r="B85" t="s">
        <v>9</v>
      </c>
      <c r="C85" t="s">
        <v>10</v>
      </c>
      <c r="G85">
        <f t="shared" si="3"/>
        <v>0</v>
      </c>
    </row>
    <row r="86" spans="1:10">
      <c r="A86">
        <v>55</v>
      </c>
      <c r="B86">
        <v>319</v>
      </c>
      <c r="C86">
        <v>107</v>
      </c>
      <c r="G86">
        <f t="shared" si="3"/>
        <v>481</v>
      </c>
      <c r="H86" s="3">
        <f t="shared" ref="H86:J86" si="8">A86*100/$G86</f>
        <v>11.434511434511435</v>
      </c>
      <c r="I86" s="3">
        <f t="shared" si="8"/>
        <v>66.320166320166322</v>
      </c>
      <c r="J86" s="3">
        <f t="shared" si="8"/>
        <v>22.245322245322246</v>
      </c>
    </row>
    <row r="87" spans="1:10">
      <c r="A87" t="s">
        <v>39</v>
      </c>
      <c r="G87">
        <f t="shared" si="3"/>
        <v>0</v>
      </c>
    </row>
    <row r="88" spans="1:10">
      <c r="A88" t="s">
        <v>156</v>
      </c>
      <c r="B88" t="s">
        <v>9</v>
      </c>
      <c r="C88" t="s">
        <v>10</v>
      </c>
      <c r="G88">
        <f t="shared" si="3"/>
        <v>0</v>
      </c>
    </row>
    <row r="89" spans="1:10">
      <c r="A89">
        <v>51</v>
      </c>
      <c r="B89">
        <v>302</v>
      </c>
      <c r="C89">
        <v>128</v>
      </c>
      <c r="G89">
        <f t="shared" si="3"/>
        <v>481</v>
      </c>
      <c r="H89" s="3">
        <f t="shared" ref="H89:J89" si="9">A89*100/$G89</f>
        <v>10.602910602910603</v>
      </c>
      <c r="I89" s="3">
        <f t="shared" si="9"/>
        <v>62.785862785862783</v>
      </c>
      <c r="J89" s="3">
        <f t="shared" si="9"/>
        <v>26.611226611226613</v>
      </c>
    </row>
    <row r="90" spans="1:10">
      <c r="A90" t="s">
        <v>40</v>
      </c>
      <c r="G90">
        <f t="shared" si="3"/>
        <v>0</v>
      </c>
    </row>
    <row r="91" spans="1:10">
      <c r="A91" t="s">
        <v>156</v>
      </c>
      <c r="B91" t="s">
        <v>9</v>
      </c>
      <c r="C91" t="s">
        <v>10</v>
      </c>
      <c r="G91">
        <f t="shared" si="3"/>
        <v>0</v>
      </c>
    </row>
    <row r="92" spans="1:10">
      <c r="A92">
        <v>53</v>
      </c>
      <c r="B92">
        <v>197</v>
      </c>
      <c r="C92">
        <v>231</v>
      </c>
      <c r="G92">
        <f t="shared" si="3"/>
        <v>481</v>
      </c>
      <c r="H92" s="3">
        <f t="shared" ref="H92:J92" si="10">A92*100/$G92</f>
        <v>11.018711018711018</v>
      </c>
      <c r="I92" s="3">
        <f t="shared" si="10"/>
        <v>40.956340956340959</v>
      </c>
      <c r="J92" s="3">
        <f t="shared" si="10"/>
        <v>48.024948024948024</v>
      </c>
    </row>
    <row r="93" spans="1:10">
      <c r="A93" t="s">
        <v>41</v>
      </c>
      <c r="G93">
        <f t="shared" si="3"/>
        <v>0</v>
      </c>
    </row>
    <row r="94" spans="1:10">
      <c r="A94" t="s">
        <v>156</v>
      </c>
      <c r="B94" t="s">
        <v>9</v>
      </c>
      <c r="C94" t="s">
        <v>10</v>
      </c>
      <c r="G94">
        <f t="shared" si="3"/>
        <v>0</v>
      </c>
    </row>
    <row r="95" spans="1:10">
      <c r="A95">
        <v>72</v>
      </c>
      <c r="B95">
        <v>208</v>
      </c>
      <c r="C95">
        <v>201</v>
      </c>
      <c r="G95">
        <f t="shared" si="3"/>
        <v>481</v>
      </c>
      <c r="H95" s="3">
        <f t="shared" ref="H95:J95" si="11">A95*100/$G95</f>
        <v>14.96881496881497</v>
      </c>
      <c r="I95" s="3">
        <f t="shared" si="11"/>
        <v>43.243243243243242</v>
      </c>
      <c r="J95" s="3">
        <f t="shared" si="11"/>
        <v>41.78794178794179</v>
      </c>
    </row>
    <row r="96" spans="1:10">
      <c r="A96" t="s">
        <v>42</v>
      </c>
      <c r="G96">
        <f t="shared" si="3"/>
        <v>0</v>
      </c>
    </row>
    <row r="97" spans="1:10">
      <c r="A97" t="s">
        <v>156</v>
      </c>
      <c r="B97" t="s">
        <v>9</v>
      </c>
      <c r="C97" t="s">
        <v>10</v>
      </c>
      <c r="G97">
        <f t="shared" si="3"/>
        <v>0</v>
      </c>
    </row>
    <row r="98" spans="1:10">
      <c r="A98">
        <v>68</v>
      </c>
      <c r="B98">
        <v>202</v>
      </c>
      <c r="C98">
        <v>211</v>
      </c>
      <c r="G98">
        <f t="shared" si="3"/>
        <v>481</v>
      </c>
      <c r="H98" s="3">
        <f t="shared" ref="H98:J98" si="12">A98*100/$G98</f>
        <v>14.137214137214137</v>
      </c>
      <c r="I98" s="3">
        <f t="shared" si="12"/>
        <v>41.995841995841992</v>
      </c>
      <c r="J98" s="3">
        <f t="shared" si="12"/>
        <v>43.86694386694387</v>
      </c>
    </row>
    <row r="99" spans="1:10">
      <c r="A99" t="s">
        <v>43</v>
      </c>
      <c r="G99">
        <f t="shared" si="3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3"/>
        <v>0</v>
      </c>
    </row>
    <row r="101" spans="1:10">
      <c r="A101">
        <v>81</v>
      </c>
      <c r="B101">
        <v>162</v>
      </c>
      <c r="C101">
        <v>238</v>
      </c>
      <c r="G101">
        <f t="shared" si="3"/>
        <v>481</v>
      </c>
      <c r="H101" s="3">
        <f t="shared" ref="H101:J101" si="13">A101*100/$G101</f>
        <v>16.839916839916839</v>
      </c>
      <c r="I101" s="3">
        <f t="shared" si="13"/>
        <v>33.679833679833678</v>
      </c>
      <c r="J101" s="3">
        <f t="shared" si="13"/>
        <v>49.480249480249483</v>
      </c>
    </row>
    <row r="102" spans="1:10">
      <c r="A102" t="s">
        <v>44</v>
      </c>
      <c r="G102">
        <f t="shared" si="3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3"/>
        <v>0</v>
      </c>
    </row>
    <row r="104" spans="1:10">
      <c r="A104">
        <v>69</v>
      </c>
      <c r="B104">
        <v>211</v>
      </c>
      <c r="C104">
        <v>201</v>
      </c>
      <c r="G104">
        <f t="shared" si="3"/>
        <v>481</v>
      </c>
      <c r="H104" s="3">
        <f t="shared" ref="H104:J104" si="14">A104*100/$G104</f>
        <v>14.345114345114345</v>
      </c>
      <c r="I104" s="3">
        <f t="shared" si="14"/>
        <v>43.86694386694387</v>
      </c>
      <c r="J104" s="3">
        <f t="shared" si="14"/>
        <v>41.78794178794179</v>
      </c>
    </row>
    <row r="105" spans="1:10">
      <c r="A105" t="s">
        <v>45</v>
      </c>
      <c r="G105">
        <f t="shared" si="3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3"/>
        <v>0</v>
      </c>
    </row>
    <row r="107" spans="1:10">
      <c r="A107">
        <v>70</v>
      </c>
      <c r="B107">
        <v>299</v>
      </c>
      <c r="C107">
        <v>112</v>
      </c>
      <c r="G107">
        <f t="shared" si="3"/>
        <v>481</v>
      </c>
      <c r="H107" s="3">
        <f t="shared" ref="H107:J107" si="15">A107*100/$G107</f>
        <v>14.553014553014552</v>
      </c>
      <c r="I107" s="3">
        <f t="shared" si="15"/>
        <v>62.162162162162161</v>
      </c>
      <c r="J107" s="3">
        <f t="shared" si="15"/>
        <v>23.284823284823286</v>
      </c>
    </row>
    <row r="108" spans="1:10">
      <c r="A108" t="s">
        <v>46</v>
      </c>
      <c r="G108">
        <f t="shared" si="3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3"/>
        <v>0</v>
      </c>
    </row>
    <row r="110" spans="1:10">
      <c r="A110">
        <v>64</v>
      </c>
      <c r="B110">
        <v>359</v>
      </c>
      <c r="C110">
        <v>58</v>
      </c>
      <c r="G110">
        <f t="shared" si="3"/>
        <v>481</v>
      </c>
      <c r="H110" s="3">
        <f t="shared" ref="H110:J110" si="16">A110*100/$G110</f>
        <v>13.305613305613306</v>
      </c>
      <c r="I110" s="3">
        <f t="shared" si="16"/>
        <v>74.63617463617463</v>
      </c>
      <c r="J110" s="3">
        <f t="shared" si="16"/>
        <v>12.058212058212058</v>
      </c>
    </row>
    <row r="111" spans="1:10">
      <c r="A111" t="s">
        <v>47</v>
      </c>
      <c r="G111">
        <f t="shared" si="3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3"/>
        <v>0</v>
      </c>
    </row>
    <row r="113" spans="1:10">
      <c r="A113">
        <v>72</v>
      </c>
      <c r="B113">
        <v>388</v>
      </c>
      <c r="C113">
        <v>21</v>
      </c>
      <c r="G113">
        <f t="shared" si="3"/>
        <v>481</v>
      </c>
      <c r="H113" s="3">
        <f t="shared" ref="H113:J113" si="17">A113*100/$G113</f>
        <v>14.96881496881497</v>
      </c>
      <c r="I113" s="3">
        <f t="shared" si="17"/>
        <v>80.665280665280662</v>
      </c>
      <c r="J113" s="3">
        <f t="shared" si="17"/>
        <v>4.3659043659043659</v>
      </c>
    </row>
    <row r="114" spans="1:10">
      <c r="A114" t="s">
        <v>48</v>
      </c>
      <c r="G114">
        <f t="shared" si="3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3"/>
        <v>0</v>
      </c>
    </row>
    <row r="116" spans="1:10">
      <c r="A116">
        <v>72</v>
      </c>
      <c r="B116">
        <v>359</v>
      </c>
      <c r="C116">
        <v>50</v>
      </c>
      <c r="G116">
        <f t="shared" si="3"/>
        <v>481</v>
      </c>
      <c r="H116" s="3">
        <f t="shared" ref="H116:J116" si="18">A116*100/$G116</f>
        <v>14.96881496881497</v>
      </c>
      <c r="I116" s="3">
        <f t="shared" si="18"/>
        <v>74.63617463617463</v>
      </c>
      <c r="J116" s="3">
        <f t="shared" si="18"/>
        <v>10.395010395010395</v>
      </c>
    </row>
    <row r="117" spans="1:10">
      <c r="A117" t="s">
        <v>49</v>
      </c>
      <c r="G117">
        <f t="shared" si="3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3"/>
        <v>0</v>
      </c>
    </row>
    <row r="119" spans="1:10">
      <c r="A119">
        <v>68</v>
      </c>
      <c r="B119">
        <v>381</v>
      </c>
      <c r="C119">
        <v>32</v>
      </c>
      <c r="G119">
        <f t="shared" si="3"/>
        <v>481</v>
      </c>
      <c r="H119" s="3">
        <f t="shared" ref="H119:J119" si="19">A119*100/$G119</f>
        <v>14.137214137214137</v>
      </c>
      <c r="I119" s="3">
        <f t="shared" si="19"/>
        <v>79.20997920997921</v>
      </c>
      <c r="J119" s="3">
        <f t="shared" si="19"/>
        <v>6.6528066528066532</v>
      </c>
    </row>
    <row r="120" spans="1:10">
      <c r="A120" t="s">
        <v>50</v>
      </c>
      <c r="G120">
        <f t="shared" si="3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3"/>
        <v>0</v>
      </c>
    </row>
    <row r="122" spans="1:10">
      <c r="A122">
        <v>67</v>
      </c>
      <c r="B122">
        <v>396</v>
      </c>
      <c r="C122">
        <v>18</v>
      </c>
      <c r="G122">
        <f t="shared" si="3"/>
        <v>481</v>
      </c>
      <c r="H122" s="3">
        <f t="shared" ref="H122:J122" si="20">A122*100/$G122</f>
        <v>13.929313929313929</v>
      </c>
      <c r="I122" s="3">
        <f t="shared" si="20"/>
        <v>82.328482328482323</v>
      </c>
      <c r="J122" s="3">
        <f t="shared" si="20"/>
        <v>3.7422037422037424</v>
      </c>
    </row>
    <row r="123" spans="1:10">
      <c r="A123" t="s">
        <v>51</v>
      </c>
      <c r="G123">
        <f t="shared" si="3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3"/>
        <v>0</v>
      </c>
    </row>
    <row r="125" spans="1:10">
      <c r="A125">
        <v>83</v>
      </c>
      <c r="B125">
        <v>254</v>
      </c>
      <c r="C125">
        <v>144</v>
      </c>
      <c r="G125">
        <f t="shared" si="3"/>
        <v>481</v>
      </c>
      <c r="H125" s="3">
        <f t="shared" ref="H125:J125" si="21">A125*100/$G125</f>
        <v>17.255717255717254</v>
      </c>
      <c r="I125" s="3">
        <f t="shared" si="21"/>
        <v>52.806652806652806</v>
      </c>
      <c r="J125" s="3">
        <f t="shared" si="21"/>
        <v>29.937629937629939</v>
      </c>
    </row>
    <row r="126" spans="1:10">
      <c r="A126" t="s">
        <v>52</v>
      </c>
      <c r="G126">
        <f t="shared" si="3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3"/>
        <v>0</v>
      </c>
    </row>
    <row r="128" spans="1:10">
      <c r="A128">
        <v>81</v>
      </c>
      <c r="B128">
        <v>183</v>
      </c>
      <c r="C128">
        <v>217</v>
      </c>
      <c r="G128">
        <f t="shared" si="3"/>
        <v>481</v>
      </c>
      <c r="H128" s="3">
        <f t="shared" ref="H128:J128" si="22">A128*100/$G128</f>
        <v>16.839916839916839</v>
      </c>
      <c r="I128" s="3">
        <f t="shared" si="22"/>
        <v>38.045738045738048</v>
      </c>
      <c r="J128" s="3">
        <f t="shared" si="22"/>
        <v>45.114345114345113</v>
      </c>
    </row>
    <row r="129" spans="1:10">
      <c r="A129" t="s">
        <v>53</v>
      </c>
      <c r="G129">
        <f t="shared" si="3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3"/>
        <v>0</v>
      </c>
    </row>
    <row r="131" spans="1:10">
      <c r="A131">
        <v>89</v>
      </c>
      <c r="B131">
        <v>333</v>
      </c>
      <c r="C131">
        <v>59</v>
      </c>
      <c r="G131">
        <f t="shared" si="3"/>
        <v>481</v>
      </c>
      <c r="H131" s="3">
        <f t="shared" ref="H131:J131" si="23">A131*100/$G131</f>
        <v>18.503118503118504</v>
      </c>
      <c r="I131" s="3">
        <f t="shared" si="23"/>
        <v>69.230769230769226</v>
      </c>
      <c r="J131" s="3">
        <f t="shared" si="23"/>
        <v>12.266112266112266</v>
      </c>
    </row>
    <row r="132" spans="1:10">
      <c r="A132" t="s">
        <v>54</v>
      </c>
      <c r="G132">
        <f t="shared" si="3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3"/>
        <v>0</v>
      </c>
    </row>
    <row r="134" spans="1:10">
      <c r="A134">
        <v>79</v>
      </c>
      <c r="B134">
        <v>298</v>
      </c>
      <c r="C134">
        <v>104</v>
      </c>
      <c r="G134">
        <f t="shared" si="3"/>
        <v>481</v>
      </c>
      <c r="H134" s="3">
        <f t="shared" ref="H134:J134" si="24">A134*100/$G134</f>
        <v>16.424116424116423</v>
      </c>
      <c r="I134" s="3">
        <f t="shared" si="24"/>
        <v>61.954261954261952</v>
      </c>
      <c r="J134" s="3">
        <f t="shared" si="24"/>
        <v>21.621621621621621</v>
      </c>
    </row>
    <row r="135" spans="1:10">
      <c r="A135" t="s">
        <v>55</v>
      </c>
      <c r="G135">
        <f t="shared" ref="G135:G198" si="25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5"/>
        <v>0</v>
      </c>
    </row>
    <row r="137" spans="1:10">
      <c r="A137">
        <v>287</v>
      </c>
      <c r="B137">
        <v>119</v>
      </c>
      <c r="C137">
        <v>75</v>
      </c>
      <c r="G137">
        <f t="shared" si="25"/>
        <v>481</v>
      </c>
      <c r="H137" s="3">
        <f t="shared" ref="H137:J137" si="26">A137*100/$G137</f>
        <v>59.667359667359669</v>
      </c>
      <c r="I137" s="3">
        <f t="shared" si="26"/>
        <v>24.740124740124742</v>
      </c>
      <c r="J137" s="3">
        <f t="shared" si="26"/>
        <v>15.592515592515593</v>
      </c>
    </row>
    <row r="138" spans="1:10">
      <c r="A138" t="s">
        <v>56</v>
      </c>
      <c r="G138">
        <f t="shared" si="25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5"/>
        <v>0</v>
      </c>
    </row>
    <row r="140" spans="1:10">
      <c r="A140">
        <v>282</v>
      </c>
      <c r="B140">
        <v>107</v>
      </c>
      <c r="C140">
        <v>92</v>
      </c>
      <c r="G140">
        <f t="shared" si="25"/>
        <v>481</v>
      </c>
      <c r="H140" s="3">
        <f t="shared" ref="H140:J140" si="27">A140*100/$G140</f>
        <v>58.627858627858629</v>
      </c>
      <c r="I140" s="3">
        <f t="shared" si="27"/>
        <v>22.245322245322246</v>
      </c>
      <c r="J140" s="3">
        <f t="shared" si="27"/>
        <v>19.126819126819125</v>
      </c>
    </row>
    <row r="141" spans="1:10">
      <c r="A141" t="s">
        <v>57</v>
      </c>
      <c r="G141">
        <f t="shared" si="25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5"/>
        <v>0</v>
      </c>
    </row>
    <row r="143" spans="1:10">
      <c r="A143">
        <v>93</v>
      </c>
      <c r="B143">
        <v>195</v>
      </c>
      <c r="C143">
        <v>193</v>
      </c>
      <c r="G143">
        <f t="shared" si="25"/>
        <v>481</v>
      </c>
      <c r="H143" s="3">
        <f t="shared" ref="H143:J143" si="28">A143*100/$G143</f>
        <v>19.334719334719335</v>
      </c>
      <c r="I143" s="3">
        <f t="shared" si="28"/>
        <v>40.54054054054054</v>
      </c>
      <c r="J143" s="3">
        <f t="shared" si="28"/>
        <v>40.124740124740121</v>
      </c>
    </row>
    <row r="144" spans="1:10">
      <c r="A144" t="s">
        <v>58</v>
      </c>
      <c r="G144">
        <f t="shared" si="25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5"/>
        <v>0</v>
      </c>
    </row>
    <row r="146" spans="1:10">
      <c r="A146">
        <v>82</v>
      </c>
      <c r="B146">
        <v>179</v>
      </c>
      <c r="C146">
        <v>220</v>
      </c>
      <c r="G146">
        <f t="shared" si="25"/>
        <v>481</v>
      </c>
      <c r="H146" s="3">
        <f t="shared" ref="H146:J146" si="29">A146*100/$G146</f>
        <v>17.047817047817048</v>
      </c>
      <c r="I146" s="3">
        <f t="shared" si="29"/>
        <v>37.214137214137217</v>
      </c>
      <c r="J146" s="3">
        <f t="shared" si="29"/>
        <v>45.738045738045741</v>
      </c>
    </row>
    <row r="147" spans="1:10">
      <c r="A147" t="s">
        <v>59</v>
      </c>
      <c r="G147">
        <f t="shared" si="25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5"/>
        <v>0</v>
      </c>
    </row>
    <row r="149" spans="1:10">
      <c r="A149">
        <v>108</v>
      </c>
      <c r="B149">
        <v>295</v>
      </c>
      <c r="C149">
        <v>78</v>
      </c>
      <c r="G149">
        <f t="shared" si="25"/>
        <v>481</v>
      </c>
      <c r="H149" s="3">
        <f t="shared" ref="H149:J149" si="30">A149*100/$G149</f>
        <v>22.453222453222452</v>
      </c>
      <c r="I149" s="3">
        <f t="shared" si="30"/>
        <v>61.330561330561331</v>
      </c>
      <c r="J149" s="3">
        <f t="shared" si="30"/>
        <v>16.216216216216218</v>
      </c>
    </row>
    <row r="150" spans="1:10">
      <c r="A150" t="s">
        <v>60</v>
      </c>
      <c r="G150">
        <f t="shared" si="25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5"/>
        <v>0</v>
      </c>
    </row>
    <row r="152" spans="1:10">
      <c r="A152">
        <v>104</v>
      </c>
      <c r="B152">
        <v>310</v>
      </c>
      <c r="C152">
        <v>67</v>
      </c>
      <c r="G152">
        <f t="shared" si="25"/>
        <v>481</v>
      </c>
      <c r="H152" s="3">
        <f t="shared" ref="H152:J152" si="31">A152*100/$G152</f>
        <v>21.621621621621621</v>
      </c>
      <c r="I152" s="3">
        <f t="shared" si="31"/>
        <v>64.449064449064451</v>
      </c>
      <c r="J152" s="3">
        <f t="shared" si="31"/>
        <v>13.929313929313929</v>
      </c>
    </row>
    <row r="153" spans="1:10">
      <c r="A153" t="s">
        <v>61</v>
      </c>
      <c r="G153">
        <f t="shared" si="25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5"/>
        <v>0</v>
      </c>
    </row>
    <row r="155" spans="1:10">
      <c r="A155">
        <v>86</v>
      </c>
      <c r="B155">
        <v>349</v>
      </c>
      <c r="C155">
        <v>46</v>
      </c>
      <c r="G155">
        <f t="shared" si="25"/>
        <v>481</v>
      </c>
      <c r="H155" s="3">
        <f t="shared" ref="H155:J155" si="32">A155*100/$G155</f>
        <v>17.879417879417879</v>
      </c>
      <c r="I155" s="3">
        <f t="shared" si="32"/>
        <v>72.557172557172564</v>
      </c>
      <c r="J155" s="3">
        <f t="shared" si="32"/>
        <v>9.5634095634095626</v>
      </c>
    </row>
    <row r="156" spans="1:10">
      <c r="A156" t="s">
        <v>62</v>
      </c>
      <c r="G156">
        <f t="shared" si="25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5"/>
        <v>0</v>
      </c>
    </row>
    <row r="158" spans="1:10">
      <c r="A158">
        <v>83</v>
      </c>
      <c r="B158">
        <v>291</v>
      </c>
      <c r="C158">
        <v>107</v>
      </c>
      <c r="G158">
        <f t="shared" si="25"/>
        <v>481</v>
      </c>
      <c r="H158" s="3">
        <f t="shared" ref="H158:J158" si="33">A158*100/$G158</f>
        <v>17.255717255717254</v>
      </c>
      <c r="I158" s="3">
        <f t="shared" si="33"/>
        <v>60.4989604989605</v>
      </c>
      <c r="J158" s="3">
        <f t="shared" si="33"/>
        <v>22.245322245322246</v>
      </c>
    </row>
    <row r="159" spans="1:10">
      <c r="A159" t="s">
        <v>63</v>
      </c>
      <c r="G159">
        <f t="shared" si="25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5"/>
        <v>0</v>
      </c>
    </row>
    <row r="161" spans="1:10">
      <c r="A161">
        <v>82</v>
      </c>
      <c r="B161">
        <v>381</v>
      </c>
      <c r="C161">
        <v>18</v>
      </c>
      <c r="G161">
        <f t="shared" si="25"/>
        <v>481</v>
      </c>
      <c r="H161" s="3">
        <f t="shared" ref="H161:J161" si="34">A161*100/$G161</f>
        <v>17.047817047817048</v>
      </c>
      <c r="I161" s="3">
        <f t="shared" si="34"/>
        <v>79.20997920997921</v>
      </c>
      <c r="J161" s="3">
        <f t="shared" si="34"/>
        <v>3.7422037422037424</v>
      </c>
    </row>
    <row r="162" spans="1:10">
      <c r="A162" t="s">
        <v>64</v>
      </c>
      <c r="G162">
        <f t="shared" si="25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5"/>
        <v>0</v>
      </c>
    </row>
    <row r="164" spans="1:10">
      <c r="A164">
        <v>84</v>
      </c>
      <c r="B164">
        <v>382</v>
      </c>
      <c r="C164">
        <v>15</v>
      </c>
      <c r="G164">
        <f t="shared" si="25"/>
        <v>481</v>
      </c>
      <c r="H164" s="3">
        <f t="shared" ref="H164:J164" si="35">A164*100/$G164</f>
        <v>17.463617463617464</v>
      </c>
      <c r="I164" s="3">
        <f t="shared" si="35"/>
        <v>79.417879417879419</v>
      </c>
      <c r="J164" s="3">
        <f t="shared" si="35"/>
        <v>3.1185031185031185</v>
      </c>
    </row>
    <row r="165" spans="1:10">
      <c r="A165" t="s">
        <v>65</v>
      </c>
      <c r="G165">
        <f t="shared" si="25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5"/>
        <v>0</v>
      </c>
    </row>
    <row r="167" spans="1:10">
      <c r="A167">
        <v>79</v>
      </c>
      <c r="B167">
        <v>388</v>
      </c>
      <c r="C167">
        <v>14</v>
      </c>
      <c r="G167">
        <f t="shared" si="25"/>
        <v>481</v>
      </c>
      <c r="H167" s="3">
        <f t="shared" ref="H167:J167" si="36">A167*100/$G167</f>
        <v>16.424116424116423</v>
      </c>
      <c r="I167" s="3">
        <f t="shared" si="36"/>
        <v>80.665280665280662</v>
      </c>
      <c r="J167" s="3">
        <f t="shared" si="36"/>
        <v>2.9106029106029108</v>
      </c>
    </row>
    <row r="168" spans="1:10">
      <c r="A168" t="s">
        <v>66</v>
      </c>
      <c r="G168">
        <f t="shared" si="25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5"/>
        <v>0</v>
      </c>
    </row>
    <row r="170" spans="1:10">
      <c r="A170">
        <v>78</v>
      </c>
      <c r="B170">
        <v>350</v>
      </c>
      <c r="C170">
        <v>53</v>
      </c>
      <c r="G170">
        <f t="shared" si="25"/>
        <v>481</v>
      </c>
      <c r="H170" s="3">
        <f t="shared" ref="H170:J170" si="37">A170*100/$G170</f>
        <v>16.216216216216218</v>
      </c>
      <c r="I170" s="3">
        <f t="shared" si="37"/>
        <v>72.765072765072759</v>
      </c>
      <c r="J170" s="3">
        <f t="shared" si="37"/>
        <v>11.018711018711018</v>
      </c>
    </row>
    <row r="171" spans="1:10">
      <c r="A171" t="s">
        <v>67</v>
      </c>
      <c r="G171">
        <f t="shared" si="25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5"/>
        <v>0</v>
      </c>
    </row>
    <row r="173" spans="1:10">
      <c r="A173">
        <v>84</v>
      </c>
      <c r="B173">
        <v>337</v>
      </c>
      <c r="C173">
        <v>60</v>
      </c>
      <c r="G173">
        <f t="shared" si="25"/>
        <v>481</v>
      </c>
      <c r="H173" s="3">
        <f t="shared" ref="H173:J173" si="38">A173*100/$G173</f>
        <v>17.463617463617464</v>
      </c>
      <c r="I173" s="3">
        <f t="shared" si="38"/>
        <v>70.062370062370064</v>
      </c>
      <c r="J173" s="3">
        <f t="shared" si="38"/>
        <v>12.474012474012474</v>
      </c>
    </row>
    <row r="174" spans="1:10">
      <c r="A174" t="s">
        <v>68</v>
      </c>
      <c r="G174">
        <f t="shared" si="25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5"/>
        <v>0</v>
      </c>
    </row>
    <row r="176" spans="1:10">
      <c r="A176">
        <v>87</v>
      </c>
      <c r="B176">
        <v>320</v>
      </c>
      <c r="C176">
        <v>74</v>
      </c>
      <c r="G176">
        <f t="shared" si="25"/>
        <v>481</v>
      </c>
      <c r="H176" s="3">
        <f t="shared" ref="H176:J176" si="39">A176*100/$G176</f>
        <v>18.087318087318089</v>
      </c>
      <c r="I176" s="3">
        <f t="shared" si="39"/>
        <v>66.528066528066532</v>
      </c>
      <c r="J176" s="3">
        <f t="shared" si="39"/>
        <v>15.384615384615385</v>
      </c>
    </row>
    <row r="177" spans="1:10">
      <c r="A177" t="s">
        <v>69</v>
      </c>
      <c r="G177">
        <f t="shared" si="25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5"/>
        <v>0</v>
      </c>
    </row>
    <row r="179" spans="1:10">
      <c r="A179">
        <v>95</v>
      </c>
      <c r="B179">
        <v>378</v>
      </c>
      <c r="C179">
        <v>8</v>
      </c>
      <c r="G179">
        <f t="shared" si="25"/>
        <v>481</v>
      </c>
      <c r="H179" s="3">
        <f t="shared" ref="H179:J179" si="40">A179*100/$G179</f>
        <v>19.75051975051975</v>
      </c>
      <c r="I179" s="3">
        <f t="shared" si="40"/>
        <v>78.586278586278581</v>
      </c>
      <c r="J179" s="3">
        <f t="shared" si="40"/>
        <v>1.6632016632016633</v>
      </c>
    </row>
    <row r="180" spans="1:10">
      <c r="A180" t="s">
        <v>70</v>
      </c>
      <c r="G180">
        <f t="shared" si="25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5"/>
        <v>0</v>
      </c>
    </row>
    <row r="182" spans="1:10">
      <c r="A182">
        <v>94</v>
      </c>
      <c r="B182">
        <v>379</v>
      </c>
      <c r="C182">
        <v>8</v>
      </c>
      <c r="G182">
        <f t="shared" si="25"/>
        <v>481</v>
      </c>
      <c r="H182" s="3">
        <f t="shared" ref="H182:J182" si="41">A182*100/$G182</f>
        <v>19.542619542619544</v>
      </c>
      <c r="I182" s="3">
        <f t="shared" si="41"/>
        <v>78.794178794178791</v>
      </c>
      <c r="J182" s="3">
        <f t="shared" si="41"/>
        <v>1.6632016632016633</v>
      </c>
    </row>
    <row r="183" spans="1:10">
      <c r="A183" t="s">
        <v>71</v>
      </c>
      <c r="G183">
        <f t="shared" si="25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5"/>
        <v>0</v>
      </c>
    </row>
    <row r="185" spans="1:10">
      <c r="A185">
        <v>81</v>
      </c>
      <c r="B185">
        <v>384</v>
      </c>
      <c r="C185">
        <v>16</v>
      </c>
      <c r="G185">
        <f t="shared" si="25"/>
        <v>481</v>
      </c>
      <c r="H185" s="3">
        <f t="shared" ref="H185:J185" si="42">A185*100/$G185</f>
        <v>16.839916839916839</v>
      </c>
      <c r="I185" s="3">
        <f t="shared" si="42"/>
        <v>79.833679833679838</v>
      </c>
      <c r="J185" s="3">
        <f t="shared" si="42"/>
        <v>3.3264033264033266</v>
      </c>
    </row>
    <row r="186" spans="1:10">
      <c r="A186" t="s">
        <v>72</v>
      </c>
      <c r="G186">
        <f t="shared" si="25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5"/>
        <v>0</v>
      </c>
    </row>
    <row r="188" spans="1:10">
      <c r="A188">
        <v>85</v>
      </c>
      <c r="B188">
        <v>390</v>
      </c>
      <c r="C188">
        <v>6</v>
      </c>
      <c r="G188">
        <f t="shared" si="25"/>
        <v>481</v>
      </c>
      <c r="H188" s="3">
        <f t="shared" ref="H188:J188" si="43">A188*100/$G188</f>
        <v>17.671517671517673</v>
      </c>
      <c r="I188" s="3">
        <f t="shared" si="43"/>
        <v>81.081081081081081</v>
      </c>
      <c r="J188" s="3">
        <f t="shared" si="43"/>
        <v>1.2474012474012475</v>
      </c>
    </row>
    <row r="189" spans="1:10">
      <c r="A189" t="s">
        <v>73</v>
      </c>
      <c r="G189">
        <f t="shared" si="25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5"/>
        <v>0</v>
      </c>
    </row>
    <row r="191" spans="1:10">
      <c r="A191">
        <v>77</v>
      </c>
      <c r="B191">
        <v>392</v>
      </c>
      <c r="C191">
        <v>12</v>
      </c>
      <c r="G191">
        <f t="shared" si="25"/>
        <v>481</v>
      </c>
      <c r="H191" s="3">
        <f t="shared" ref="H191:J191" si="44">A191*100/$G191</f>
        <v>16.008316008316008</v>
      </c>
      <c r="I191" s="3">
        <f t="shared" si="44"/>
        <v>81.4968814968815</v>
      </c>
      <c r="J191" s="3">
        <f t="shared" si="44"/>
        <v>2.4948024948024949</v>
      </c>
    </row>
    <row r="192" spans="1:10">
      <c r="A192" t="s">
        <v>74</v>
      </c>
      <c r="G192">
        <f t="shared" si="25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5"/>
        <v>0</v>
      </c>
    </row>
    <row r="194" spans="1:10">
      <c r="A194">
        <v>84</v>
      </c>
      <c r="B194">
        <v>328</v>
      </c>
      <c r="C194">
        <v>69</v>
      </c>
      <c r="G194">
        <f t="shared" si="25"/>
        <v>481</v>
      </c>
      <c r="H194" s="3">
        <f t="shared" ref="H194:J194" si="45">A194*100/$G194</f>
        <v>17.463617463617464</v>
      </c>
      <c r="I194" s="3">
        <f t="shared" si="45"/>
        <v>68.191268191268193</v>
      </c>
      <c r="J194" s="3">
        <f t="shared" si="45"/>
        <v>14.345114345114345</v>
      </c>
    </row>
    <row r="195" spans="1:10">
      <c r="A195" t="s">
        <v>75</v>
      </c>
      <c r="G195">
        <f t="shared" si="25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5"/>
        <v>0</v>
      </c>
    </row>
    <row r="197" spans="1:10">
      <c r="A197">
        <v>329</v>
      </c>
      <c r="B197">
        <v>93</v>
      </c>
      <c r="C197">
        <v>59</v>
      </c>
      <c r="G197">
        <f t="shared" si="25"/>
        <v>481</v>
      </c>
      <c r="H197" s="3">
        <f t="shared" ref="H197:J197" si="46">A197*100/$G197</f>
        <v>68.399168399168403</v>
      </c>
      <c r="I197" s="3">
        <f t="shared" si="46"/>
        <v>19.334719334719335</v>
      </c>
      <c r="J197" s="3">
        <f t="shared" si="46"/>
        <v>12.266112266112266</v>
      </c>
    </row>
    <row r="198" spans="1:10">
      <c r="A198" t="s">
        <v>76</v>
      </c>
      <c r="G198">
        <f t="shared" si="25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7">SUM(A199:F199)</f>
        <v>0</v>
      </c>
    </row>
    <row r="200" spans="1:10">
      <c r="A200">
        <v>307</v>
      </c>
      <c r="B200">
        <v>105</v>
      </c>
      <c r="C200">
        <v>69</v>
      </c>
      <c r="G200">
        <f t="shared" si="47"/>
        <v>481</v>
      </c>
      <c r="H200" s="3">
        <f t="shared" ref="H200:J200" si="48">A200*100/$G200</f>
        <v>63.825363825363823</v>
      </c>
      <c r="I200" s="3">
        <f t="shared" si="48"/>
        <v>21.829521829521831</v>
      </c>
      <c r="J200" s="3">
        <f t="shared" si="48"/>
        <v>14.345114345114345</v>
      </c>
    </row>
    <row r="201" spans="1:10">
      <c r="A201" t="s">
        <v>77</v>
      </c>
      <c r="G201">
        <f t="shared" si="47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7"/>
        <v>0</v>
      </c>
    </row>
    <row r="203" spans="1:10">
      <c r="A203">
        <v>175</v>
      </c>
      <c r="B203">
        <v>192</v>
      </c>
      <c r="C203">
        <v>114</v>
      </c>
      <c r="G203">
        <f t="shared" si="47"/>
        <v>481</v>
      </c>
      <c r="H203" s="3">
        <f t="shared" ref="H203:J203" si="49">A203*100/$G203</f>
        <v>36.382536382536379</v>
      </c>
      <c r="I203" s="3">
        <f t="shared" si="49"/>
        <v>39.916839916839919</v>
      </c>
      <c r="J203" s="3">
        <f t="shared" si="49"/>
        <v>23.700623700623701</v>
      </c>
    </row>
    <row r="204" spans="1:10">
      <c r="A204" t="s">
        <v>78</v>
      </c>
      <c r="G204">
        <f t="shared" si="47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7"/>
        <v>0</v>
      </c>
    </row>
    <row r="206" spans="1:10">
      <c r="A206">
        <v>168</v>
      </c>
      <c r="B206">
        <v>205</v>
      </c>
      <c r="C206">
        <v>108</v>
      </c>
      <c r="G206">
        <f t="shared" si="47"/>
        <v>481</v>
      </c>
      <c r="H206" s="3">
        <f t="shared" ref="H206:J206" si="50">A206*100/$G206</f>
        <v>34.927234927234927</v>
      </c>
      <c r="I206" s="3">
        <f t="shared" si="50"/>
        <v>42.619542619542621</v>
      </c>
      <c r="J206" s="3">
        <f t="shared" si="50"/>
        <v>22.453222453222452</v>
      </c>
    </row>
    <row r="207" spans="1:10">
      <c r="A207" t="s">
        <v>79</v>
      </c>
      <c r="G207">
        <f t="shared" si="47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7"/>
        <v>0</v>
      </c>
    </row>
    <row r="209" spans="1:10">
      <c r="A209">
        <v>135</v>
      </c>
      <c r="B209">
        <v>317</v>
      </c>
      <c r="C209">
        <v>29</v>
      </c>
      <c r="G209">
        <f t="shared" si="47"/>
        <v>481</v>
      </c>
      <c r="H209" s="3">
        <f t="shared" ref="H209:J209" si="51">A209*100/$G209</f>
        <v>28.066528066528065</v>
      </c>
      <c r="I209" s="3">
        <f t="shared" si="51"/>
        <v>65.904365904365903</v>
      </c>
      <c r="J209" s="3">
        <f t="shared" si="51"/>
        <v>6.0291060291060292</v>
      </c>
    </row>
    <row r="210" spans="1:10">
      <c r="A210" t="s">
        <v>80</v>
      </c>
      <c r="G210">
        <f t="shared" si="47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7"/>
        <v>0</v>
      </c>
    </row>
    <row r="212" spans="1:10">
      <c r="A212">
        <v>127</v>
      </c>
      <c r="B212">
        <v>305</v>
      </c>
      <c r="C212">
        <v>49</v>
      </c>
      <c r="G212">
        <f t="shared" si="47"/>
        <v>481</v>
      </c>
      <c r="H212" s="3">
        <f t="shared" ref="H212:J212" si="52">A212*100/$G212</f>
        <v>26.403326403326403</v>
      </c>
      <c r="I212" s="3">
        <f t="shared" si="52"/>
        <v>63.409563409563411</v>
      </c>
      <c r="J212" s="3">
        <f t="shared" si="52"/>
        <v>10.187110187110187</v>
      </c>
    </row>
    <row r="213" spans="1:10">
      <c r="A213" t="s">
        <v>81</v>
      </c>
      <c r="G213">
        <f t="shared" si="47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7"/>
        <v>0</v>
      </c>
    </row>
    <row r="215" spans="1:10">
      <c r="A215">
        <v>134</v>
      </c>
      <c r="B215">
        <v>211</v>
      </c>
      <c r="C215">
        <v>136</v>
      </c>
      <c r="G215">
        <f t="shared" si="47"/>
        <v>481</v>
      </c>
      <c r="H215" s="3">
        <f t="shared" ref="H215:J215" si="53">A215*100/$G215</f>
        <v>27.858627858627859</v>
      </c>
      <c r="I215" s="3">
        <f t="shared" si="53"/>
        <v>43.86694386694387</v>
      </c>
      <c r="J215" s="3">
        <f t="shared" si="53"/>
        <v>28.274428274428274</v>
      </c>
    </row>
    <row r="216" spans="1:10">
      <c r="A216" t="s">
        <v>82</v>
      </c>
      <c r="G216">
        <f t="shared" si="47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7"/>
        <v>0</v>
      </c>
    </row>
    <row r="218" spans="1:10">
      <c r="A218">
        <v>120</v>
      </c>
      <c r="B218">
        <v>262</v>
      </c>
      <c r="C218">
        <v>99</v>
      </c>
      <c r="G218">
        <f t="shared" si="47"/>
        <v>481</v>
      </c>
      <c r="H218" s="3">
        <f t="shared" ref="H218:J218" si="54">A218*100/$G218</f>
        <v>24.948024948024948</v>
      </c>
      <c r="I218" s="3">
        <f t="shared" si="54"/>
        <v>54.469854469854468</v>
      </c>
      <c r="J218" s="3">
        <f t="shared" si="54"/>
        <v>20.582120582120581</v>
      </c>
    </row>
    <row r="219" spans="1:10">
      <c r="A219" t="s">
        <v>83</v>
      </c>
      <c r="G219">
        <f t="shared" si="47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7"/>
        <v>0</v>
      </c>
    </row>
    <row r="221" spans="1:10">
      <c r="A221">
        <v>103</v>
      </c>
      <c r="B221">
        <v>291</v>
      </c>
      <c r="C221">
        <v>87</v>
      </c>
      <c r="G221">
        <f t="shared" si="47"/>
        <v>481</v>
      </c>
      <c r="H221" s="3">
        <f t="shared" ref="H221:J221" si="55">A221*100/$G221</f>
        <v>21.413721413721415</v>
      </c>
      <c r="I221" s="3">
        <f t="shared" si="55"/>
        <v>60.4989604989605</v>
      </c>
      <c r="J221" s="3">
        <f t="shared" si="55"/>
        <v>18.087318087318089</v>
      </c>
    </row>
    <row r="222" spans="1:10">
      <c r="A222" t="s">
        <v>84</v>
      </c>
      <c r="G222">
        <f t="shared" si="47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7"/>
        <v>0</v>
      </c>
    </row>
    <row r="224" spans="1:10">
      <c r="A224">
        <v>96</v>
      </c>
      <c r="B224">
        <v>185</v>
      </c>
      <c r="C224">
        <v>200</v>
      </c>
      <c r="G224">
        <f t="shared" si="47"/>
        <v>481</v>
      </c>
      <c r="H224" s="3">
        <f t="shared" ref="H224:J224" si="56">A224*100/$G224</f>
        <v>19.95841995841996</v>
      </c>
      <c r="I224" s="3">
        <f t="shared" si="56"/>
        <v>38.46153846153846</v>
      </c>
      <c r="J224" s="3">
        <f t="shared" si="56"/>
        <v>41.580041580041581</v>
      </c>
    </row>
    <row r="225" spans="1:10">
      <c r="A225" t="s">
        <v>85</v>
      </c>
      <c r="G225">
        <f t="shared" si="47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7"/>
        <v>0</v>
      </c>
    </row>
    <row r="227" spans="1:10">
      <c r="A227">
        <v>139</v>
      </c>
      <c r="B227">
        <v>257</v>
      </c>
      <c r="C227">
        <v>85</v>
      </c>
      <c r="G227">
        <f t="shared" si="47"/>
        <v>481</v>
      </c>
      <c r="H227" s="3">
        <f t="shared" ref="H227:J227" si="57">A227*100/$G227</f>
        <v>28.898128898128899</v>
      </c>
      <c r="I227" s="3">
        <f t="shared" si="57"/>
        <v>53.430353430353428</v>
      </c>
      <c r="J227" s="3">
        <f t="shared" si="57"/>
        <v>17.671517671517673</v>
      </c>
    </row>
    <row r="228" spans="1:10">
      <c r="A228" t="s">
        <v>86</v>
      </c>
      <c r="G228">
        <f t="shared" si="47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7"/>
        <v>0</v>
      </c>
    </row>
    <row r="230" spans="1:10">
      <c r="A230">
        <v>104</v>
      </c>
      <c r="B230">
        <v>239</v>
      </c>
      <c r="C230">
        <v>138</v>
      </c>
      <c r="G230">
        <f t="shared" si="47"/>
        <v>481</v>
      </c>
      <c r="H230" s="3">
        <f t="shared" ref="H230:J230" si="58">A230*100/$G230</f>
        <v>21.621621621621621</v>
      </c>
      <c r="I230" s="3">
        <f t="shared" si="58"/>
        <v>49.688149688149686</v>
      </c>
      <c r="J230" s="3">
        <f t="shared" si="58"/>
        <v>28.69022869022869</v>
      </c>
    </row>
    <row r="231" spans="1:10">
      <c r="A231" t="s">
        <v>87</v>
      </c>
      <c r="G231">
        <f t="shared" si="47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7"/>
        <v>0</v>
      </c>
    </row>
    <row r="233" spans="1:10">
      <c r="A233">
        <v>116</v>
      </c>
      <c r="B233">
        <v>221</v>
      </c>
      <c r="C233">
        <v>144</v>
      </c>
      <c r="G233">
        <f t="shared" si="47"/>
        <v>481</v>
      </c>
      <c r="H233" s="3">
        <f t="shared" ref="H233:J233" si="59">A233*100/$G233</f>
        <v>24.116424116424117</v>
      </c>
      <c r="I233" s="3">
        <f t="shared" si="59"/>
        <v>45.945945945945944</v>
      </c>
      <c r="J233" s="3">
        <f t="shared" si="59"/>
        <v>29.937629937629939</v>
      </c>
    </row>
    <row r="234" spans="1:10">
      <c r="A234" t="s">
        <v>88</v>
      </c>
      <c r="G234">
        <f t="shared" si="47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7"/>
        <v>0</v>
      </c>
    </row>
    <row r="236" spans="1:10">
      <c r="A236">
        <v>89</v>
      </c>
      <c r="B236">
        <v>137</v>
      </c>
      <c r="C236">
        <v>255</v>
      </c>
      <c r="G236">
        <f t="shared" si="47"/>
        <v>481</v>
      </c>
      <c r="H236" s="3">
        <f t="shared" ref="H236:J236" si="60">A236*100/$G236</f>
        <v>18.503118503118504</v>
      </c>
      <c r="I236" s="3">
        <f t="shared" si="60"/>
        <v>28.482328482328484</v>
      </c>
      <c r="J236" s="3">
        <f t="shared" si="60"/>
        <v>53.014553014553016</v>
      </c>
    </row>
    <row r="237" spans="1:10">
      <c r="A237" t="s">
        <v>89</v>
      </c>
      <c r="G237">
        <f t="shared" si="47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7"/>
        <v>0</v>
      </c>
    </row>
    <row r="239" spans="1:10">
      <c r="A239">
        <v>116</v>
      </c>
      <c r="B239">
        <v>272</v>
      </c>
      <c r="C239">
        <v>93</v>
      </c>
      <c r="G239">
        <f t="shared" si="47"/>
        <v>481</v>
      </c>
      <c r="H239" s="3">
        <f t="shared" ref="H239:J239" si="61">A239*100/$G239</f>
        <v>24.116424116424117</v>
      </c>
      <c r="I239" s="3">
        <f t="shared" si="61"/>
        <v>56.548856548856548</v>
      </c>
      <c r="J239" s="3">
        <f t="shared" si="61"/>
        <v>19.334719334719335</v>
      </c>
    </row>
    <row r="240" spans="1:10">
      <c r="A240" t="s">
        <v>90</v>
      </c>
      <c r="G240">
        <f t="shared" si="47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7"/>
        <v>0</v>
      </c>
    </row>
    <row r="242" spans="1:10">
      <c r="A242">
        <v>113</v>
      </c>
      <c r="B242">
        <v>248</v>
      </c>
      <c r="C242">
        <v>120</v>
      </c>
      <c r="G242">
        <f t="shared" si="47"/>
        <v>481</v>
      </c>
      <c r="H242" s="3">
        <f t="shared" ref="H242:J242" si="62">A242*100/$G242</f>
        <v>23.492723492723492</v>
      </c>
      <c r="I242" s="3">
        <f t="shared" si="62"/>
        <v>51.559251559251557</v>
      </c>
      <c r="J242" s="3">
        <f t="shared" si="62"/>
        <v>24.948024948024948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A4" sqref="A4"/>
    </sheetView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6" width="8.83203125" customWidth="1"/>
    <col min="7" max="7" width="4.5" customWidth="1"/>
    <col min="8" max="8" width="11" customWidth="1"/>
  </cols>
  <sheetData>
    <row r="1" spans="1:10">
      <c r="A1" s="1" t="s">
        <v>107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14</v>
      </c>
      <c r="C5">
        <v>250</v>
      </c>
      <c r="G5">
        <f>SUM(A5:F5)</f>
        <v>264</v>
      </c>
      <c r="H5" s="3">
        <f>A5*100/$G5</f>
        <v>0</v>
      </c>
      <c r="I5" s="3">
        <f>B5*100/$G5</f>
        <v>5.3030303030303028</v>
      </c>
      <c r="J5" s="3">
        <f>C5*100/$G5</f>
        <v>94.696969696969703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193</v>
      </c>
      <c r="C8">
        <v>71</v>
      </c>
      <c r="G8">
        <f t="shared" ref="G8:G68" si="0">SUM(A8:F8)</f>
        <v>264</v>
      </c>
      <c r="H8" s="3">
        <f t="shared" ref="H8:J8" si="1">A8*100/$G8</f>
        <v>0</v>
      </c>
      <c r="I8" s="3">
        <f t="shared" si="1"/>
        <v>73.106060606060609</v>
      </c>
      <c r="J8" s="3">
        <f t="shared" si="1"/>
        <v>26.893939393939394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110</v>
      </c>
      <c r="C11">
        <v>154</v>
      </c>
      <c r="G11">
        <f t="shared" si="0"/>
        <v>264</v>
      </c>
      <c r="H11" s="3">
        <f t="shared" ref="H11:M71" si="2">A11*100/$G11</f>
        <v>0</v>
      </c>
      <c r="I11" s="3">
        <f t="shared" si="2"/>
        <v>41.666666666666664</v>
      </c>
      <c r="J11" s="3">
        <f t="shared" si="2"/>
        <v>58.333333333333336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78</v>
      </c>
      <c r="C14">
        <v>186</v>
      </c>
      <c r="G14">
        <f t="shared" si="0"/>
        <v>264</v>
      </c>
      <c r="H14" s="3">
        <f t="shared" si="2"/>
        <v>0</v>
      </c>
      <c r="I14" s="3">
        <f t="shared" si="2"/>
        <v>29.545454545454547</v>
      </c>
      <c r="J14" s="3">
        <f t="shared" si="2"/>
        <v>70.454545454545453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76</v>
      </c>
      <c r="C17">
        <v>188</v>
      </c>
      <c r="G17">
        <f t="shared" si="0"/>
        <v>264</v>
      </c>
      <c r="H17" s="3">
        <f t="shared" si="2"/>
        <v>0</v>
      </c>
      <c r="I17" s="3">
        <f t="shared" si="2"/>
        <v>28.787878787878789</v>
      </c>
      <c r="J17" s="3">
        <f t="shared" si="2"/>
        <v>71.212121212121218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190</v>
      </c>
      <c r="C20">
        <v>74</v>
      </c>
      <c r="G20">
        <f t="shared" si="0"/>
        <v>264</v>
      </c>
      <c r="H20" s="3">
        <f t="shared" si="2"/>
        <v>0</v>
      </c>
      <c r="I20" s="3">
        <f t="shared" si="2"/>
        <v>71.969696969696969</v>
      </c>
      <c r="J20" s="3">
        <f t="shared" si="2"/>
        <v>28.030303030303031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182</v>
      </c>
      <c r="C23">
        <v>82</v>
      </c>
      <c r="G23">
        <f t="shared" si="0"/>
        <v>264</v>
      </c>
      <c r="H23" s="3">
        <f t="shared" si="2"/>
        <v>0</v>
      </c>
      <c r="I23" s="3">
        <f t="shared" si="2"/>
        <v>68.939393939393938</v>
      </c>
      <c r="J23" s="3">
        <f t="shared" si="2"/>
        <v>31.060606060606062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158</v>
      </c>
      <c r="C26">
        <v>106</v>
      </c>
      <c r="G26">
        <f t="shared" si="0"/>
        <v>264</v>
      </c>
      <c r="H26" s="3">
        <f t="shared" si="2"/>
        <v>0</v>
      </c>
      <c r="I26" s="3">
        <f t="shared" si="2"/>
        <v>59.848484848484851</v>
      </c>
      <c r="J26" s="3">
        <f t="shared" si="2"/>
        <v>40.151515151515149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241</v>
      </c>
      <c r="C29">
        <v>23</v>
      </c>
      <c r="G29">
        <f t="shared" si="0"/>
        <v>264</v>
      </c>
      <c r="H29" s="3">
        <f t="shared" si="2"/>
        <v>0</v>
      </c>
      <c r="I29" s="3">
        <f t="shared" si="2"/>
        <v>91.287878787878782</v>
      </c>
      <c r="J29" s="3">
        <f t="shared" si="2"/>
        <v>8.7121212121212128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203</v>
      </c>
      <c r="C32">
        <v>61</v>
      </c>
      <c r="G32">
        <f t="shared" si="0"/>
        <v>264</v>
      </c>
      <c r="H32" s="3">
        <f t="shared" si="2"/>
        <v>0</v>
      </c>
      <c r="I32" s="3">
        <f t="shared" si="2"/>
        <v>76.893939393939391</v>
      </c>
      <c r="J32" s="3">
        <f t="shared" si="2"/>
        <v>23.106060606060606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207</v>
      </c>
      <c r="C35">
        <v>57</v>
      </c>
      <c r="G35">
        <f t="shared" si="0"/>
        <v>264</v>
      </c>
      <c r="H35" s="3">
        <f t="shared" si="2"/>
        <v>0</v>
      </c>
      <c r="I35" s="3">
        <f>B35*100/$G35</f>
        <v>78.409090909090907</v>
      </c>
      <c r="J35" s="3">
        <f>C35*100/$G35</f>
        <v>21.59090909090909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135</v>
      </c>
      <c r="C38">
        <v>129</v>
      </c>
      <c r="G38">
        <f t="shared" si="0"/>
        <v>264</v>
      </c>
      <c r="H38" s="3">
        <f t="shared" si="2"/>
        <v>0</v>
      </c>
      <c r="I38" s="3">
        <f t="shared" si="2"/>
        <v>51.136363636363633</v>
      </c>
      <c r="J38" s="3">
        <f t="shared" si="2"/>
        <v>48.863636363636367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151</v>
      </c>
      <c r="C41">
        <v>113</v>
      </c>
      <c r="G41">
        <f t="shared" si="0"/>
        <v>264</v>
      </c>
      <c r="H41" s="3">
        <f t="shared" si="2"/>
        <v>0</v>
      </c>
      <c r="I41" s="3">
        <f t="shared" si="2"/>
        <v>57.196969696969695</v>
      </c>
      <c r="J41" s="3">
        <f t="shared" si="2"/>
        <v>42.803030303030305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223</v>
      </c>
      <c r="C44">
        <v>41</v>
      </c>
      <c r="G44">
        <f t="shared" si="0"/>
        <v>264</v>
      </c>
      <c r="H44" s="3">
        <f t="shared" si="2"/>
        <v>0</v>
      </c>
      <c r="I44" s="3">
        <f t="shared" si="2"/>
        <v>84.469696969696969</v>
      </c>
      <c r="J44" s="3">
        <f t="shared" si="2"/>
        <v>15.530303030303031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193</v>
      </c>
      <c r="C47">
        <v>71</v>
      </c>
      <c r="G47">
        <f t="shared" si="0"/>
        <v>264</v>
      </c>
      <c r="H47" s="3">
        <f t="shared" si="2"/>
        <v>0</v>
      </c>
      <c r="I47" s="3">
        <f t="shared" si="2"/>
        <v>73.106060606060609</v>
      </c>
      <c r="J47" s="3">
        <f t="shared" si="2"/>
        <v>26.893939393939394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241</v>
      </c>
      <c r="C50">
        <v>23</v>
      </c>
      <c r="G50">
        <f t="shared" si="0"/>
        <v>264</v>
      </c>
      <c r="H50" s="3">
        <f t="shared" si="2"/>
        <v>0</v>
      </c>
      <c r="I50" s="3">
        <f t="shared" si="2"/>
        <v>91.287878787878782</v>
      </c>
      <c r="J50" s="3">
        <f t="shared" si="2"/>
        <v>8.7121212121212128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0</v>
      </c>
      <c r="B53">
        <v>182</v>
      </c>
      <c r="C53">
        <v>62</v>
      </c>
      <c r="D53">
        <v>12</v>
      </c>
      <c r="E53">
        <v>2</v>
      </c>
      <c r="F53">
        <v>6</v>
      </c>
      <c r="G53">
        <f t="shared" si="0"/>
        <v>264</v>
      </c>
      <c r="H53" s="3">
        <f t="shared" si="2"/>
        <v>0</v>
      </c>
      <c r="I53" s="3">
        <f t="shared" si="2"/>
        <v>68.939393939393938</v>
      </c>
      <c r="J53" s="3">
        <f t="shared" si="2"/>
        <v>23.484848484848484</v>
      </c>
      <c r="K53" s="3">
        <f t="shared" si="2"/>
        <v>4.5454545454545459</v>
      </c>
      <c r="L53" s="3">
        <f t="shared" si="2"/>
        <v>0.75757575757575757</v>
      </c>
      <c r="M53" s="3">
        <f t="shared" si="2"/>
        <v>2.2727272727272729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0</v>
      </c>
      <c r="B56">
        <v>0</v>
      </c>
      <c r="C56">
        <v>0</v>
      </c>
      <c r="D56">
        <v>0</v>
      </c>
      <c r="E56">
        <v>239</v>
      </c>
      <c r="F56">
        <v>25</v>
      </c>
      <c r="G56">
        <f t="shared" si="0"/>
        <v>264</v>
      </c>
      <c r="H56" s="3">
        <f t="shared" si="2"/>
        <v>0</v>
      </c>
      <c r="I56" s="3">
        <f t="shared" si="2"/>
        <v>0</v>
      </c>
      <c r="J56" s="3">
        <f t="shared" si="2"/>
        <v>0</v>
      </c>
      <c r="K56" s="3">
        <f t="shared" si="2"/>
        <v>0</v>
      </c>
      <c r="L56" s="3">
        <f t="shared" si="2"/>
        <v>90.530303030303031</v>
      </c>
      <c r="M56" s="3">
        <f t="shared" si="2"/>
        <v>9.4696969696969688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0</v>
      </c>
      <c r="B59">
        <v>54</v>
      </c>
      <c r="C59">
        <v>136</v>
      </c>
      <c r="D59">
        <v>38</v>
      </c>
      <c r="E59">
        <v>33</v>
      </c>
      <c r="F59">
        <v>3</v>
      </c>
      <c r="G59">
        <f t="shared" si="0"/>
        <v>264</v>
      </c>
      <c r="H59" s="3">
        <f t="shared" si="2"/>
        <v>0</v>
      </c>
      <c r="I59" s="3">
        <f t="shared" si="2"/>
        <v>20.454545454545453</v>
      </c>
      <c r="J59" s="3">
        <f t="shared" si="2"/>
        <v>51.515151515151516</v>
      </c>
      <c r="K59" s="3">
        <f t="shared" si="2"/>
        <v>14.393939393939394</v>
      </c>
      <c r="L59" s="3">
        <f t="shared" si="2"/>
        <v>12.5</v>
      </c>
      <c r="M59" s="3">
        <f t="shared" si="2"/>
        <v>1.1363636363636365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1</v>
      </c>
      <c r="B62">
        <v>44</v>
      </c>
      <c r="C62">
        <v>139</v>
      </c>
      <c r="D62">
        <v>40</v>
      </c>
      <c r="E62">
        <v>36</v>
      </c>
      <c r="F62">
        <v>4</v>
      </c>
      <c r="G62">
        <f t="shared" si="0"/>
        <v>264</v>
      </c>
      <c r="H62" s="3">
        <f t="shared" si="2"/>
        <v>0.37878787878787878</v>
      </c>
      <c r="I62" s="3">
        <f t="shared" si="2"/>
        <v>16.666666666666668</v>
      </c>
      <c r="J62" s="3">
        <f t="shared" si="2"/>
        <v>52.651515151515149</v>
      </c>
      <c r="K62" s="3">
        <f t="shared" si="2"/>
        <v>15.151515151515152</v>
      </c>
      <c r="L62" s="3">
        <f t="shared" si="2"/>
        <v>13.636363636363637</v>
      </c>
      <c r="M62" s="3">
        <f t="shared" si="2"/>
        <v>1.5151515151515151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0</v>
      </c>
      <c r="B65">
        <v>21</v>
      </c>
      <c r="C65">
        <v>102</v>
      </c>
      <c r="D65">
        <v>71</v>
      </c>
      <c r="E65">
        <v>64</v>
      </c>
      <c r="F65">
        <v>6</v>
      </c>
      <c r="G65">
        <f t="shared" si="0"/>
        <v>264</v>
      </c>
      <c r="H65" s="3">
        <f t="shared" si="2"/>
        <v>0</v>
      </c>
      <c r="I65" s="3">
        <f t="shared" si="2"/>
        <v>7.9545454545454541</v>
      </c>
      <c r="J65" s="3">
        <f t="shared" si="2"/>
        <v>38.636363636363633</v>
      </c>
      <c r="K65" s="3">
        <f t="shared" si="2"/>
        <v>26.893939393939394</v>
      </c>
      <c r="L65" s="3">
        <f t="shared" si="2"/>
        <v>24.242424242424242</v>
      </c>
      <c r="M65" s="3">
        <f t="shared" si="2"/>
        <v>2.2727272727272729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0</v>
      </c>
      <c r="B68">
        <v>18</v>
      </c>
      <c r="C68">
        <v>74</v>
      </c>
      <c r="D68">
        <v>93</v>
      </c>
      <c r="E68">
        <v>66</v>
      </c>
      <c r="F68">
        <v>13</v>
      </c>
      <c r="G68">
        <f t="shared" si="0"/>
        <v>264</v>
      </c>
      <c r="H68" s="3">
        <f t="shared" si="2"/>
        <v>0</v>
      </c>
      <c r="I68" s="3">
        <f t="shared" si="2"/>
        <v>6.8181818181818183</v>
      </c>
      <c r="J68" s="3">
        <f t="shared" si="2"/>
        <v>28.030303030303031</v>
      </c>
      <c r="K68" s="3">
        <f t="shared" si="2"/>
        <v>35.227272727272727</v>
      </c>
      <c r="L68" s="3">
        <f t="shared" si="2"/>
        <v>25</v>
      </c>
      <c r="M68" s="3">
        <f t="shared" si="2"/>
        <v>4.9242424242424239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0</v>
      </c>
      <c r="B71">
        <v>37</v>
      </c>
      <c r="C71">
        <v>107</v>
      </c>
      <c r="D71">
        <v>62</v>
      </c>
      <c r="E71">
        <v>50</v>
      </c>
      <c r="F71">
        <v>8</v>
      </c>
      <c r="G71">
        <f t="shared" ref="G71:G134" si="3">SUM(A71:F71)</f>
        <v>264</v>
      </c>
      <c r="H71" s="3">
        <f t="shared" si="2"/>
        <v>0</v>
      </c>
      <c r="I71" s="3">
        <f t="shared" si="2"/>
        <v>14.015151515151516</v>
      </c>
      <c r="J71" s="3">
        <f t="shared" si="2"/>
        <v>40.530303030303031</v>
      </c>
      <c r="K71" s="3">
        <f t="shared" si="2"/>
        <v>23.484848484848484</v>
      </c>
      <c r="L71" s="3">
        <f t="shared" si="2"/>
        <v>18.939393939393938</v>
      </c>
      <c r="M71" s="3">
        <f t="shared" si="2"/>
        <v>3.0303030303030303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0</v>
      </c>
      <c r="B74">
        <v>104</v>
      </c>
      <c r="C74">
        <v>106</v>
      </c>
      <c r="D74">
        <v>24</v>
      </c>
      <c r="E74">
        <v>26</v>
      </c>
      <c r="F74">
        <v>4</v>
      </c>
      <c r="G74">
        <f t="shared" si="3"/>
        <v>264</v>
      </c>
      <c r="H74" s="3">
        <f t="shared" ref="H74:M74" si="4">A74*100/$G74</f>
        <v>0</v>
      </c>
      <c r="I74" s="3">
        <f t="shared" si="4"/>
        <v>39.393939393939391</v>
      </c>
      <c r="J74" s="3">
        <f t="shared" si="4"/>
        <v>40.151515151515149</v>
      </c>
      <c r="K74" s="3">
        <f t="shared" si="4"/>
        <v>9.0909090909090917</v>
      </c>
      <c r="L74" s="3">
        <f t="shared" si="4"/>
        <v>9.8484848484848477</v>
      </c>
      <c r="M74" s="3">
        <f t="shared" si="4"/>
        <v>1.5151515151515151</v>
      </c>
    </row>
    <row r="75" spans="1:13">
      <c r="A75" t="s">
        <v>35</v>
      </c>
      <c r="G75">
        <f t="shared" si="3"/>
        <v>0</v>
      </c>
    </row>
    <row r="76" spans="1:13">
      <c r="A76" t="s">
        <v>156</v>
      </c>
      <c r="B76" t="s">
        <v>9</v>
      </c>
      <c r="C76" t="s">
        <v>10</v>
      </c>
      <c r="G76">
        <f t="shared" si="3"/>
        <v>0</v>
      </c>
    </row>
    <row r="77" spans="1:13">
      <c r="A77">
        <v>23</v>
      </c>
      <c r="B77">
        <v>196</v>
      </c>
      <c r="C77">
        <v>45</v>
      </c>
      <c r="G77">
        <f t="shared" si="3"/>
        <v>264</v>
      </c>
      <c r="H77" s="3">
        <f t="shared" ref="H77:J77" si="5">A77*100/$G77</f>
        <v>8.7121212121212128</v>
      </c>
      <c r="I77" s="3">
        <f t="shared" si="5"/>
        <v>74.242424242424249</v>
      </c>
      <c r="J77" s="3">
        <f t="shared" si="5"/>
        <v>17.045454545454547</v>
      </c>
    </row>
    <row r="78" spans="1:13">
      <c r="A78" t="s">
        <v>36</v>
      </c>
      <c r="G78">
        <f t="shared" si="3"/>
        <v>0</v>
      </c>
    </row>
    <row r="79" spans="1:13">
      <c r="A79" t="s">
        <v>156</v>
      </c>
      <c r="B79" t="s">
        <v>9</v>
      </c>
      <c r="C79" t="s">
        <v>10</v>
      </c>
      <c r="G79">
        <f t="shared" si="3"/>
        <v>0</v>
      </c>
    </row>
    <row r="80" spans="1:13">
      <c r="A80">
        <v>37</v>
      </c>
      <c r="B80">
        <v>72</v>
      </c>
      <c r="C80">
        <v>155</v>
      </c>
      <c r="G80">
        <f t="shared" si="3"/>
        <v>264</v>
      </c>
      <c r="H80" s="3">
        <f t="shared" ref="H80:J80" si="6">A80*100/$G80</f>
        <v>14.015151515151516</v>
      </c>
      <c r="I80" s="3">
        <f t="shared" si="6"/>
        <v>27.272727272727273</v>
      </c>
      <c r="J80" s="3">
        <f t="shared" si="6"/>
        <v>58.712121212121211</v>
      </c>
    </row>
    <row r="81" spans="1:10">
      <c r="A81" t="s">
        <v>37</v>
      </c>
      <c r="G81">
        <f t="shared" si="3"/>
        <v>0</v>
      </c>
    </row>
    <row r="82" spans="1:10">
      <c r="A82" t="s">
        <v>156</v>
      </c>
      <c r="B82" t="s">
        <v>9</v>
      </c>
      <c r="C82" t="s">
        <v>10</v>
      </c>
      <c r="G82">
        <f t="shared" si="3"/>
        <v>0</v>
      </c>
    </row>
    <row r="83" spans="1:10">
      <c r="A83">
        <v>30</v>
      </c>
      <c r="B83">
        <v>184</v>
      </c>
      <c r="C83">
        <v>50</v>
      </c>
      <c r="G83">
        <f t="shared" si="3"/>
        <v>264</v>
      </c>
      <c r="H83" s="3">
        <f t="shared" ref="H83:J83" si="7">A83*100/$G83</f>
        <v>11.363636363636363</v>
      </c>
      <c r="I83" s="3">
        <f t="shared" si="7"/>
        <v>69.696969696969703</v>
      </c>
      <c r="J83" s="3">
        <f t="shared" si="7"/>
        <v>18.939393939393938</v>
      </c>
    </row>
    <row r="84" spans="1:10">
      <c r="A84" t="s">
        <v>38</v>
      </c>
      <c r="G84">
        <f t="shared" si="3"/>
        <v>0</v>
      </c>
    </row>
    <row r="85" spans="1:10">
      <c r="A85" t="s">
        <v>156</v>
      </c>
      <c r="B85" t="s">
        <v>9</v>
      </c>
      <c r="C85" t="s">
        <v>10</v>
      </c>
      <c r="G85">
        <f t="shared" si="3"/>
        <v>0</v>
      </c>
    </row>
    <row r="86" spans="1:10">
      <c r="A86">
        <v>31</v>
      </c>
      <c r="B86">
        <v>153</v>
      </c>
      <c r="C86">
        <v>80</v>
      </c>
      <c r="G86">
        <f t="shared" si="3"/>
        <v>264</v>
      </c>
      <c r="H86" s="3">
        <f t="shared" ref="H86:J86" si="8">A86*100/$G86</f>
        <v>11.742424242424242</v>
      </c>
      <c r="I86" s="3">
        <f t="shared" si="8"/>
        <v>57.954545454545453</v>
      </c>
      <c r="J86" s="3">
        <f t="shared" si="8"/>
        <v>30.303030303030305</v>
      </c>
    </row>
    <row r="87" spans="1:10">
      <c r="A87" t="s">
        <v>39</v>
      </c>
      <c r="G87">
        <f t="shared" si="3"/>
        <v>0</v>
      </c>
    </row>
    <row r="88" spans="1:10">
      <c r="A88" t="s">
        <v>156</v>
      </c>
      <c r="B88" t="s">
        <v>9</v>
      </c>
      <c r="C88" t="s">
        <v>10</v>
      </c>
      <c r="G88">
        <f t="shared" si="3"/>
        <v>0</v>
      </c>
    </row>
    <row r="89" spans="1:10">
      <c r="A89">
        <v>26</v>
      </c>
      <c r="B89">
        <v>166</v>
      </c>
      <c r="C89">
        <v>72</v>
      </c>
      <c r="G89">
        <f t="shared" si="3"/>
        <v>264</v>
      </c>
      <c r="H89" s="3">
        <f t="shared" ref="H89:J89" si="9">A89*100/$G89</f>
        <v>9.8484848484848477</v>
      </c>
      <c r="I89" s="3">
        <f t="shared" si="9"/>
        <v>62.878787878787875</v>
      </c>
      <c r="J89" s="3">
        <f t="shared" si="9"/>
        <v>27.272727272727273</v>
      </c>
    </row>
    <row r="90" spans="1:10">
      <c r="A90" t="s">
        <v>40</v>
      </c>
      <c r="G90">
        <f t="shared" si="3"/>
        <v>0</v>
      </c>
    </row>
    <row r="91" spans="1:10">
      <c r="A91" t="s">
        <v>156</v>
      </c>
      <c r="B91" t="s">
        <v>9</v>
      </c>
      <c r="C91" t="s">
        <v>10</v>
      </c>
      <c r="G91">
        <f t="shared" si="3"/>
        <v>0</v>
      </c>
    </row>
    <row r="92" spans="1:10">
      <c r="A92">
        <v>27</v>
      </c>
      <c r="B92">
        <v>95</v>
      </c>
      <c r="C92">
        <v>142</v>
      </c>
      <c r="G92">
        <f t="shared" si="3"/>
        <v>264</v>
      </c>
      <c r="H92" s="3">
        <f t="shared" ref="H92:J92" si="10">A92*100/$G92</f>
        <v>10.227272727272727</v>
      </c>
      <c r="I92" s="3">
        <f t="shared" si="10"/>
        <v>35.984848484848484</v>
      </c>
      <c r="J92" s="3">
        <f t="shared" si="10"/>
        <v>53.787878787878789</v>
      </c>
    </row>
    <row r="93" spans="1:10">
      <c r="A93" t="s">
        <v>41</v>
      </c>
      <c r="G93">
        <f t="shared" si="3"/>
        <v>0</v>
      </c>
    </row>
    <row r="94" spans="1:10">
      <c r="A94" t="s">
        <v>156</v>
      </c>
      <c r="B94" t="s">
        <v>9</v>
      </c>
      <c r="C94" t="s">
        <v>10</v>
      </c>
      <c r="G94">
        <f t="shared" si="3"/>
        <v>0</v>
      </c>
    </row>
    <row r="95" spans="1:10">
      <c r="A95">
        <v>47</v>
      </c>
      <c r="B95">
        <v>119</v>
      </c>
      <c r="C95">
        <v>98</v>
      </c>
      <c r="G95">
        <f t="shared" si="3"/>
        <v>264</v>
      </c>
      <c r="H95" s="3">
        <f t="shared" ref="H95:J95" si="11">A95*100/$G95</f>
        <v>17.803030303030305</v>
      </c>
      <c r="I95" s="3">
        <f t="shared" si="11"/>
        <v>45.075757575757578</v>
      </c>
      <c r="J95" s="3">
        <f t="shared" si="11"/>
        <v>37.121212121212125</v>
      </c>
    </row>
    <row r="96" spans="1:10">
      <c r="A96" t="s">
        <v>42</v>
      </c>
      <c r="G96">
        <f t="shared" si="3"/>
        <v>0</v>
      </c>
    </row>
    <row r="97" spans="1:10">
      <c r="A97" t="s">
        <v>156</v>
      </c>
      <c r="B97" t="s">
        <v>9</v>
      </c>
      <c r="C97" t="s">
        <v>10</v>
      </c>
      <c r="G97">
        <f t="shared" si="3"/>
        <v>0</v>
      </c>
    </row>
    <row r="98" spans="1:10">
      <c r="A98">
        <v>39</v>
      </c>
      <c r="B98">
        <v>107</v>
      </c>
      <c r="C98">
        <v>118</v>
      </c>
      <c r="G98">
        <f t="shared" si="3"/>
        <v>264</v>
      </c>
      <c r="H98" s="3">
        <f t="shared" ref="H98:J98" si="12">A98*100/$G98</f>
        <v>14.772727272727273</v>
      </c>
      <c r="I98" s="3">
        <f t="shared" si="12"/>
        <v>40.530303030303031</v>
      </c>
      <c r="J98" s="3">
        <f t="shared" si="12"/>
        <v>44.696969696969695</v>
      </c>
    </row>
    <row r="99" spans="1:10">
      <c r="A99" t="s">
        <v>43</v>
      </c>
      <c r="G99">
        <f t="shared" si="3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3"/>
        <v>0</v>
      </c>
    </row>
    <row r="101" spans="1:10">
      <c r="A101">
        <v>33</v>
      </c>
      <c r="B101">
        <v>87</v>
      </c>
      <c r="C101">
        <v>144</v>
      </c>
      <c r="G101">
        <f t="shared" si="3"/>
        <v>264</v>
      </c>
      <c r="H101" s="3">
        <f t="shared" ref="H101:J101" si="13">A101*100/$G101</f>
        <v>12.5</v>
      </c>
      <c r="I101" s="3">
        <f t="shared" si="13"/>
        <v>32.954545454545453</v>
      </c>
      <c r="J101" s="3">
        <f t="shared" si="13"/>
        <v>54.545454545454547</v>
      </c>
    </row>
    <row r="102" spans="1:10">
      <c r="A102" t="s">
        <v>44</v>
      </c>
      <c r="G102">
        <f t="shared" si="3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3"/>
        <v>0</v>
      </c>
    </row>
    <row r="104" spans="1:10">
      <c r="A104">
        <v>34</v>
      </c>
      <c r="B104">
        <v>126</v>
      </c>
      <c r="C104">
        <v>104</v>
      </c>
      <c r="G104">
        <f t="shared" si="3"/>
        <v>264</v>
      </c>
      <c r="H104" s="3">
        <f t="shared" ref="H104:J104" si="14">A104*100/$G104</f>
        <v>12.878787878787879</v>
      </c>
      <c r="I104" s="3">
        <f t="shared" si="14"/>
        <v>47.727272727272727</v>
      </c>
      <c r="J104" s="3">
        <f t="shared" si="14"/>
        <v>39.393939393939391</v>
      </c>
    </row>
    <row r="105" spans="1:10">
      <c r="A105" t="s">
        <v>45</v>
      </c>
      <c r="G105">
        <f t="shared" si="3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3"/>
        <v>0</v>
      </c>
    </row>
    <row r="107" spans="1:10">
      <c r="A107">
        <v>31</v>
      </c>
      <c r="B107">
        <v>169</v>
      </c>
      <c r="C107">
        <v>64</v>
      </c>
      <c r="G107">
        <f t="shared" si="3"/>
        <v>264</v>
      </c>
      <c r="H107" s="3">
        <f t="shared" ref="H107:J107" si="15">A107*100/$G107</f>
        <v>11.742424242424242</v>
      </c>
      <c r="I107" s="3">
        <f t="shared" si="15"/>
        <v>64.015151515151516</v>
      </c>
      <c r="J107" s="3">
        <f t="shared" si="15"/>
        <v>24.242424242424242</v>
      </c>
    </row>
    <row r="108" spans="1:10">
      <c r="A108" t="s">
        <v>46</v>
      </c>
      <c r="G108">
        <f t="shared" si="3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3"/>
        <v>0</v>
      </c>
    </row>
    <row r="110" spans="1:10">
      <c r="A110">
        <v>32</v>
      </c>
      <c r="B110">
        <v>198</v>
      </c>
      <c r="C110">
        <v>34</v>
      </c>
      <c r="G110">
        <f t="shared" si="3"/>
        <v>264</v>
      </c>
      <c r="H110" s="3">
        <f t="shared" ref="H110:J110" si="16">A110*100/$G110</f>
        <v>12.121212121212121</v>
      </c>
      <c r="I110" s="3">
        <f t="shared" si="16"/>
        <v>75</v>
      </c>
      <c r="J110" s="3">
        <f t="shared" si="16"/>
        <v>12.878787878787879</v>
      </c>
    </row>
    <row r="111" spans="1:10">
      <c r="A111" t="s">
        <v>47</v>
      </c>
      <c r="G111">
        <f t="shared" si="3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3"/>
        <v>0</v>
      </c>
    </row>
    <row r="113" spans="1:10">
      <c r="A113">
        <v>29</v>
      </c>
      <c r="B113">
        <v>229</v>
      </c>
      <c r="C113">
        <v>6</v>
      </c>
      <c r="G113">
        <f t="shared" si="3"/>
        <v>264</v>
      </c>
      <c r="H113" s="3">
        <f t="shared" ref="H113:J113" si="17">A113*100/$G113</f>
        <v>10.984848484848484</v>
      </c>
      <c r="I113" s="3">
        <f t="shared" si="17"/>
        <v>86.742424242424249</v>
      </c>
      <c r="J113" s="3">
        <f t="shared" si="17"/>
        <v>2.2727272727272729</v>
      </c>
    </row>
    <row r="114" spans="1:10">
      <c r="A114" t="s">
        <v>48</v>
      </c>
      <c r="G114">
        <f t="shared" si="3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3"/>
        <v>0</v>
      </c>
    </row>
    <row r="116" spans="1:10">
      <c r="A116">
        <v>31</v>
      </c>
      <c r="B116">
        <v>200</v>
      </c>
      <c r="C116">
        <v>33</v>
      </c>
      <c r="G116">
        <f t="shared" si="3"/>
        <v>264</v>
      </c>
      <c r="H116" s="3">
        <f t="shared" ref="H116:J116" si="18">A116*100/$G116</f>
        <v>11.742424242424242</v>
      </c>
      <c r="I116" s="3">
        <f t="shared" si="18"/>
        <v>75.757575757575751</v>
      </c>
      <c r="J116" s="3">
        <f t="shared" si="18"/>
        <v>12.5</v>
      </c>
    </row>
    <row r="117" spans="1:10">
      <c r="A117" t="s">
        <v>49</v>
      </c>
      <c r="G117">
        <f t="shared" si="3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3"/>
        <v>0</v>
      </c>
    </row>
    <row r="119" spans="1:10">
      <c r="A119">
        <v>21</v>
      </c>
      <c r="B119">
        <v>224</v>
      </c>
      <c r="C119">
        <v>19</v>
      </c>
      <c r="G119">
        <f t="shared" si="3"/>
        <v>264</v>
      </c>
      <c r="H119" s="3">
        <f t="shared" ref="H119:J119" si="19">A119*100/$G119</f>
        <v>7.9545454545454541</v>
      </c>
      <c r="I119" s="3">
        <f t="shared" si="19"/>
        <v>84.848484848484844</v>
      </c>
      <c r="J119" s="3">
        <f t="shared" si="19"/>
        <v>7.1969696969696972</v>
      </c>
    </row>
    <row r="120" spans="1:10">
      <c r="A120" t="s">
        <v>50</v>
      </c>
      <c r="G120">
        <f t="shared" si="3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3"/>
        <v>0</v>
      </c>
    </row>
    <row r="122" spans="1:10">
      <c r="A122">
        <v>27</v>
      </c>
      <c r="B122">
        <v>222</v>
      </c>
      <c r="C122">
        <v>15</v>
      </c>
      <c r="G122">
        <f t="shared" si="3"/>
        <v>264</v>
      </c>
      <c r="H122" s="3">
        <f t="shared" ref="H122:J122" si="20">A122*100/$G122</f>
        <v>10.227272727272727</v>
      </c>
      <c r="I122" s="3">
        <f t="shared" si="20"/>
        <v>84.090909090909093</v>
      </c>
      <c r="J122" s="3">
        <f t="shared" si="20"/>
        <v>5.6818181818181817</v>
      </c>
    </row>
    <row r="123" spans="1:10">
      <c r="A123" t="s">
        <v>51</v>
      </c>
      <c r="G123">
        <f t="shared" si="3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3"/>
        <v>0</v>
      </c>
    </row>
    <row r="125" spans="1:10">
      <c r="A125">
        <v>30</v>
      </c>
      <c r="B125">
        <v>163</v>
      </c>
      <c r="C125">
        <v>71</v>
      </c>
      <c r="G125">
        <f t="shared" si="3"/>
        <v>264</v>
      </c>
      <c r="H125" s="3">
        <f t="shared" ref="H125:J125" si="21">A125*100/$G125</f>
        <v>11.363636363636363</v>
      </c>
      <c r="I125" s="3">
        <f t="shared" si="21"/>
        <v>61.742424242424242</v>
      </c>
      <c r="J125" s="3">
        <f t="shared" si="21"/>
        <v>26.893939393939394</v>
      </c>
    </row>
    <row r="126" spans="1:10">
      <c r="A126" t="s">
        <v>52</v>
      </c>
      <c r="G126">
        <f t="shared" si="3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3"/>
        <v>0</v>
      </c>
    </row>
    <row r="128" spans="1:10">
      <c r="A128">
        <v>33</v>
      </c>
      <c r="B128">
        <v>107</v>
      </c>
      <c r="C128">
        <v>124</v>
      </c>
      <c r="G128">
        <f t="shared" si="3"/>
        <v>264</v>
      </c>
      <c r="H128" s="3">
        <f t="shared" ref="H128:J128" si="22">A128*100/$G128</f>
        <v>12.5</v>
      </c>
      <c r="I128" s="3">
        <f t="shared" si="22"/>
        <v>40.530303030303031</v>
      </c>
      <c r="J128" s="3">
        <f t="shared" si="22"/>
        <v>46.969696969696969</v>
      </c>
    </row>
    <row r="129" spans="1:10">
      <c r="A129" t="s">
        <v>53</v>
      </c>
      <c r="G129">
        <f t="shared" si="3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3"/>
        <v>0</v>
      </c>
    </row>
    <row r="131" spans="1:10">
      <c r="A131">
        <v>47</v>
      </c>
      <c r="B131">
        <v>178</v>
      </c>
      <c r="C131">
        <v>39</v>
      </c>
      <c r="G131">
        <f t="shared" si="3"/>
        <v>264</v>
      </c>
      <c r="H131" s="3">
        <f t="shared" ref="H131:J131" si="23">A131*100/$G131</f>
        <v>17.803030303030305</v>
      </c>
      <c r="I131" s="3">
        <f t="shared" si="23"/>
        <v>67.424242424242422</v>
      </c>
      <c r="J131" s="3">
        <f t="shared" si="23"/>
        <v>14.772727272727273</v>
      </c>
    </row>
    <row r="132" spans="1:10">
      <c r="A132" t="s">
        <v>54</v>
      </c>
      <c r="G132">
        <f t="shared" si="3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3"/>
        <v>0</v>
      </c>
    </row>
    <row r="134" spans="1:10">
      <c r="A134">
        <v>35</v>
      </c>
      <c r="B134">
        <v>146</v>
      </c>
      <c r="C134">
        <v>83</v>
      </c>
      <c r="G134">
        <f t="shared" si="3"/>
        <v>264</v>
      </c>
      <c r="H134" s="3">
        <f t="shared" ref="H134:J134" si="24">A134*100/$G134</f>
        <v>13.257575757575758</v>
      </c>
      <c r="I134" s="3">
        <f t="shared" si="24"/>
        <v>55.303030303030305</v>
      </c>
      <c r="J134" s="3">
        <f t="shared" si="24"/>
        <v>31.439393939393938</v>
      </c>
    </row>
    <row r="135" spans="1:10">
      <c r="A135" t="s">
        <v>55</v>
      </c>
      <c r="G135">
        <f t="shared" ref="G135:G198" si="25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5"/>
        <v>0</v>
      </c>
    </row>
    <row r="137" spans="1:10">
      <c r="A137">
        <v>160</v>
      </c>
      <c r="B137">
        <v>60</v>
      </c>
      <c r="C137">
        <v>44</v>
      </c>
      <c r="G137">
        <f t="shared" si="25"/>
        <v>264</v>
      </c>
      <c r="H137" s="3">
        <f t="shared" ref="H137:J137" si="26">A137*100/$G137</f>
        <v>60.606060606060609</v>
      </c>
      <c r="I137" s="3">
        <f t="shared" si="26"/>
        <v>22.727272727272727</v>
      </c>
      <c r="J137" s="3">
        <f t="shared" si="26"/>
        <v>16.666666666666668</v>
      </c>
    </row>
    <row r="138" spans="1:10">
      <c r="A138" t="s">
        <v>56</v>
      </c>
      <c r="G138">
        <f t="shared" si="25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5"/>
        <v>0</v>
      </c>
    </row>
    <row r="140" spans="1:10">
      <c r="A140">
        <v>148</v>
      </c>
      <c r="B140">
        <v>55</v>
      </c>
      <c r="C140">
        <v>61</v>
      </c>
      <c r="G140">
        <f t="shared" si="25"/>
        <v>264</v>
      </c>
      <c r="H140" s="3">
        <f t="shared" ref="H140:J140" si="27">A140*100/$G140</f>
        <v>56.060606060606062</v>
      </c>
      <c r="I140" s="3">
        <f t="shared" si="27"/>
        <v>20.833333333333332</v>
      </c>
      <c r="J140" s="3">
        <f t="shared" si="27"/>
        <v>23.106060606060606</v>
      </c>
    </row>
    <row r="141" spans="1:10">
      <c r="A141" t="s">
        <v>57</v>
      </c>
      <c r="G141">
        <f t="shared" si="25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5"/>
        <v>0</v>
      </c>
    </row>
    <row r="143" spans="1:10">
      <c r="A143">
        <v>45</v>
      </c>
      <c r="B143">
        <v>117</v>
      </c>
      <c r="C143">
        <v>102</v>
      </c>
      <c r="G143">
        <f t="shared" si="25"/>
        <v>264</v>
      </c>
      <c r="H143" s="3">
        <f t="shared" ref="H143:J143" si="28">A143*100/$G143</f>
        <v>17.045454545454547</v>
      </c>
      <c r="I143" s="3">
        <f t="shared" si="28"/>
        <v>44.31818181818182</v>
      </c>
      <c r="J143" s="3">
        <f t="shared" si="28"/>
        <v>38.636363636363633</v>
      </c>
    </row>
    <row r="144" spans="1:10">
      <c r="A144" t="s">
        <v>58</v>
      </c>
      <c r="G144">
        <f t="shared" si="25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5"/>
        <v>0</v>
      </c>
    </row>
    <row r="146" spans="1:10">
      <c r="A146">
        <v>38</v>
      </c>
      <c r="B146">
        <v>90</v>
      </c>
      <c r="C146">
        <v>136</v>
      </c>
      <c r="G146">
        <f t="shared" si="25"/>
        <v>264</v>
      </c>
      <c r="H146" s="3">
        <f t="shared" ref="H146:J146" si="29">A146*100/$G146</f>
        <v>14.393939393939394</v>
      </c>
      <c r="I146" s="3">
        <f t="shared" si="29"/>
        <v>34.090909090909093</v>
      </c>
      <c r="J146" s="3">
        <f t="shared" si="29"/>
        <v>51.515151515151516</v>
      </c>
    </row>
    <row r="147" spans="1:10">
      <c r="A147" t="s">
        <v>59</v>
      </c>
      <c r="G147">
        <f t="shared" si="25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5"/>
        <v>0</v>
      </c>
    </row>
    <row r="149" spans="1:10">
      <c r="A149">
        <v>54</v>
      </c>
      <c r="B149">
        <v>165</v>
      </c>
      <c r="C149">
        <v>45</v>
      </c>
      <c r="G149">
        <f t="shared" si="25"/>
        <v>264</v>
      </c>
      <c r="H149" s="3">
        <f t="shared" ref="H149:J149" si="30">A149*100/$G149</f>
        <v>20.454545454545453</v>
      </c>
      <c r="I149" s="3">
        <f t="shared" si="30"/>
        <v>62.5</v>
      </c>
      <c r="J149" s="3">
        <f t="shared" si="30"/>
        <v>17.045454545454547</v>
      </c>
    </row>
    <row r="150" spans="1:10">
      <c r="A150" t="s">
        <v>60</v>
      </c>
      <c r="G150">
        <f t="shared" si="25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5"/>
        <v>0</v>
      </c>
    </row>
    <row r="152" spans="1:10">
      <c r="A152">
        <v>54</v>
      </c>
      <c r="B152">
        <v>160</v>
      </c>
      <c r="C152">
        <v>50</v>
      </c>
      <c r="G152">
        <f t="shared" si="25"/>
        <v>264</v>
      </c>
      <c r="H152" s="3">
        <f t="shared" ref="H152:J152" si="31">A152*100/$G152</f>
        <v>20.454545454545453</v>
      </c>
      <c r="I152" s="3">
        <f t="shared" si="31"/>
        <v>60.606060606060609</v>
      </c>
      <c r="J152" s="3">
        <f t="shared" si="31"/>
        <v>18.939393939393938</v>
      </c>
    </row>
    <row r="153" spans="1:10">
      <c r="A153" t="s">
        <v>61</v>
      </c>
      <c r="G153">
        <f t="shared" si="25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5"/>
        <v>0</v>
      </c>
    </row>
    <row r="155" spans="1:10">
      <c r="A155">
        <v>44</v>
      </c>
      <c r="B155">
        <v>186</v>
      </c>
      <c r="C155">
        <v>34</v>
      </c>
      <c r="G155">
        <f t="shared" si="25"/>
        <v>264</v>
      </c>
      <c r="H155" s="3">
        <f t="shared" ref="H155:J155" si="32">A155*100/$G155</f>
        <v>16.666666666666668</v>
      </c>
      <c r="I155" s="3">
        <f t="shared" si="32"/>
        <v>70.454545454545453</v>
      </c>
      <c r="J155" s="3">
        <f t="shared" si="32"/>
        <v>12.878787878787879</v>
      </c>
    </row>
    <row r="156" spans="1:10">
      <c r="A156" t="s">
        <v>62</v>
      </c>
      <c r="G156">
        <f t="shared" si="25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5"/>
        <v>0</v>
      </c>
    </row>
    <row r="158" spans="1:10">
      <c r="A158">
        <v>38</v>
      </c>
      <c r="B158">
        <v>145</v>
      </c>
      <c r="C158">
        <v>81</v>
      </c>
      <c r="G158">
        <f t="shared" si="25"/>
        <v>264</v>
      </c>
      <c r="H158" s="3">
        <f t="shared" ref="H158:J158" si="33">A158*100/$G158</f>
        <v>14.393939393939394</v>
      </c>
      <c r="I158" s="3">
        <f t="shared" si="33"/>
        <v>54.924242424242422</v>
      </c>
      <c r="J158" s="3">
        <f t="shared" si="33"/>
        <v>30.681818181818183</v>
      </c>
    </row>
    <row r="159" spans="1:10">
      <c r="A159" t="s">
        <v>63</v>
      </c>
      <c r="G159">
        <f t="shared" si="25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5"/>
        <v>0</v>
      </c>
    </row>
    <row r="161" spans="1:10">
      <c r="A161">
        <v>35</v>
      </c>
      <c r="B161">
        <v>218</v>
      </c>
      <c r="C161">
        <v>11</v>
      </c>
      <c r="G161">
        <f t="shared" si="25"/>
        <v>264</v>
      </c>
      <c r="H161" s="3">
        <f t="shared" ref="H161:J161" si="34">A161*100/$G161</f>
        <v>13.257575757575758</v>
      </c>
      <c r="I161" s="3">
        <f t="shared" si="34"/>
        <v>82.575757575757578</v>
      </c>
      <c r="J161" s="3">
        <f t="shared" si="34"/>
        <v>4.166666666666667</v>
      </c>
    </row>
    <row r="162" spans="1:10">
      <c r="A162" t="s">
        <v>64</v>
      </c>
      <c r="G162">
        <f t="shared" si="25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5"/>
        <v>0</v>
      </c>
    </row>
    <row r="164" spans="1:10">
      <c r="A164">
        <v>39</v>
      </c>
      <c r="B164">
        <v>216</v>
      </c>
      <c r="C164">
        <v>9</v>
      </c>
      <c r="G164">
        <f t="shared" si="25"/>
        <v>264</v>
      </c>
      <c r="H164" s="3">
        <f t="shared" ref="H164:J164" si="35">A164*100/$G164</f>
        <v>14.772727272727273</v>
      </c>
      <c r="I164" s="3">
        <f t="shared" si="35"/>
        <v>81.818181818181813</v>
      </c>
      <c r="J164" s="3">
        <f t="shared" si="35"/>
        <v>3.4090909090909092</v>
      </c>
    </row>
    <row r="165" spans="1:10">
      <c r="A165" t="s">
        <v>65</v>
      </c>
      <c r="G165">
        <f t="shared" si="25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5"/>
        <v>0</v>
      </c>
    </row>
    <row r="167" spans="1:10">
      <c r="A167">
        <v>36</v>
      </c>
      <c r="B167">
        <v>221</v>
      </c>
      <c r="C167">
        <v>7</v>
      </c>
      <c r="G167">
        <f t="shared" si="25"/>
        <v>264</v>
      </c>
      <c r="H167" s="3">
        <f t="shared" ref="H167:J167" si="36">A167*100/$G167</f>
        <v>13.636363636363637</v>
      </c>
      <c r="I167" s="3">
        <f t="shared" si="36"/>
        <v>83.712121212121218</v>
      </c>
      <c r="J167" s="3">
        <f t="shared" si="36"/>
        <v>2.6515151515151514</v>
      </c>
    </row>
    <row r="168" spans="1:10">
      <c r="A168" t="s">
        <v>66</v>
      </c>
      <c r="G168">
        <f t="shared" si="25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5"/>
        <v>0</v>
      </c>
    </row>
    <row r="170" spans="1:10">
      <c r="A170">
        <v>34</v>
      </c>
      <c r="B170">
        <v>196</v>
      </c>
      <c r="C170">
        <v>34</v>
      </c>
      <c r="G170">
        <f t="shared" si="25"/>
        <v>264</v>
      </c>
      <c r="H170" s="3">
        <f t="shared" ref="H170:J170" si="37">A170*100/$G170</f>
        <v>12.878787878787879</v>
      </c>
      <c r="I170" s="3">
        <f t="shared" si="37"/>
        <v>74.242424242424249</v>
      </c>
      <c r="J170" s="3">
        <f t="shared" si="37"/>
        <v>12.878787878787879</v>
      </c>
    </row>
    <row r="171" spans="1:10">
      <c r="A171" t="s">
        <v>67</v>
      </c>
      <c r="G171">
        <f t="shared" si="25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5"/>
        <v>0</v>
      </c>
    </row>
    <row r="173" spans="1:10">
      <c r="A173">
        <v>38</v>
      </c>
      <c r="B173">
        <v>185</v>
      </c>
      <c r="C173">
        <v>41</v>
      </c>
      <c r="G173">
        <f t="shared" si="25"/>
        <v>264</v>
      </c>
      <c r="H173" s="3">
        <f t="shared" ref="H173:J173" si="38">A173*100/$G173</f>
        <v>14.393939393939394</v>
      </c>
      <c r="I173" s="3">
        <f t="shared" si="38"/>
        <v>70.075757575757578</v>
      </c>
      <c r="J173" s="3">
        <f t="shared" si="38"/>
        <v>15.530303030303031</v>
      </c>
    </row>
    <row r="174" spans="1:10">
      <c r="A174" t="s">
        <v>68</v>
      </c>
      <c r="G174">
        <f t="shared" si="25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5"/>
        <v>0</v>
      </c>
    </row>
    <row r="176" spans="1:10">
      <c r="A176">
        <v>39</v>
      </c>
      <c r="B176">
        <v>173</v>
      </c>
      <c r="C176">
        <v>52</v>
      </c>
      <c r="G176">
        <f t="shared" si="25"/>
        <v>264</v>
      </c>
      <c r="H176" s="3">
        <f t="shared" ref="H176:J176" si="39">A176*100/$G176</f>
        <v>14.772727272727273</v>
      </c>
      <c r="I176" s="3">
        <f t="shared" si="39"/>
        <v>65.530303030303031</v>
      </c>
      <c r="J176" s="3">
        <f t="shared" si="39"/>
        <v>19.696969696969695</v>
      </c>
    </row>
    <row r="177" spans="1:10">
      <c r="A177" t="s">
        <v>69</v>
      </c>
      <c r="G177">
        <f t="shared" si="25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5"/>
        <v>0</v>
      </c>
    </row>
    <row r="179" spans="1:10">
      <c r="A179">
        <v>42</v>
      </c>
      <c r="B179">
        <v>217</v>
      </c>
      <c r="C179">
        <v>5</v>
      </c>
      <c r="G179">
        <f t="shared" si="25"/>
        <v>264</v>
      </c>
      <c r="H179" s="3">
        <f t="shared" ref="H179:J179" si="40">A179*100/$G179</f>
        <v>15.909090909090908</v>
      </c>
      <c r="I179" s="3">
        <f t="shared" si="40"/>
        <v>82.196969696969703</v>
      </c>
      <c r="J179" s="3">
        <f t="shared" si="40"/>
        <v>1.893939393939394</v>
      </c>
    </row>
    <row r="180" spans="1:10">
      <c r="A180" t="s">
        <v>70</v>
      </c>
      <c r="G180">
        <f t="shared" si="25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5"/>
        <v>0</v>
      </c>
    </row>
    <row r="182" spans="1:10">
      <c r="A182">
        <v>47</v>
      </c>
      <c r="B182">
        <v>209</v>
      </c>
      <c r="C182">
        <v>8</v>
      </c>
      <c r="G182">
        <f t="shared" si="25"/>
        <v>264</v>
      </c>
      <c r="H182" s="3">
        <f t="shared" ref="H182:J182" si="41">A182*100/$G182</f>
        <v>17.803030303030305</v>
      </c>
      <c r="I182" s="3">
        <f t="shared" si="41"/>
        <v>79.166666666666671</v>
      </c>
      <c r="J182" s="3">
        <f t="shared" si="41"/>
        <v>3.0303030303030303</v>
      </c>
    </row>
    <row r="183" spans="1:10">
      <c r="A183" t="s">
        <v>71</v>
      </c>
      <c r="G183">
        <f t="shared" si="25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5"/>
        <v>0</v>
      </c>
    </row>
    <row r="185" spans="1:10">
      <c r="A185">
        <v>33</v>
      </c>
      <c r="B185">
        <v>230</v>
      </c>
      <c r="C185">
        <v>1</v>
      </c>
      <c r="G185">
        <f t="shared" si="25"/>
        <v>264</v>
      </c>
      <c r="H185" s="3">
        <f t="shared" ref="H185:J185" si="42">A185*100/$G185</f>
        <v>12.5</v>
      </c>
      <c r="I185" s="3">
        <f t="shared" si="42"/>
        <v>87.121212121212125</v>
      </c>
      <c r="J185" s="3">
        <f t="shared" si="42"/>
        <v>0.37878787878787878</v>
      </c>
    </row>
    <row r="186" spans="1:10">
      <c r="A186" t="s">
        <v>72</v>
      </c>
      <c r="G186">
        <f t="shared" si="25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5"/>
        <v>0</v>
      </c>
    </row>
    <row r="188" spans="1:10">
      <c r="A188">
        <v>35</v>
      </c>
      <c r="B188">
        <v>221</v>
      </c>
      <c r="C188">
        <v>8</v>
      </c>
      <c r="G188">
        <f t="shared" si="25"/>
        <v>264</v>
      </c>
      <c r="H188" s="3">
        <f t="shared" ref="H188:J188" si="43">A188*100/$G188</f>
        <v>13.257575757575758</v>
      </c>
      <c r="I188" s="3">
        <f t="shared" si="43"/>
        <v>83.712121212121218</v>
      </c>
      <c r="J188" s="3">
        <f t="shared" si="43"/>
        <v>3.0303030303030303</v>
      </c>
    </row>
    <row r="189" spans="1:10">
      <c r="A189" t="s">
        <v>73</v>
      </c>
      <c r="G189">
        <f t="shared" si="25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5"/>
        <v>0</v>
      </c>
    </row>
    <row r="191" spans="1:10">
      <c r="A191">
        <v>36</v>
      </c>
      <c r="B191">
        <v>221</v>
      </c>
      <c r="C191">
        <v>7</v>
      </c>
      <c r="G191">
        <f t="shared" si="25"/>
        <v>264</v>
      </c>
      <c r="H191" s="3">
        <f t="shared" ref="H191:J191" si="44">A191*100/$G191</f>
        <v>13.636363636363637</v>
      </c>
      <c r="I191" s="3">
        <f t="shared" si="44"/>
        <v>83.712121212121218</v>
      </c>
      <c r="J191" s="3">
        <f t="shared" si="44"/>
        <v>2.6515151515151514</v>
      </c>
    </row>
    <row r="192" spans="1:10">
      <c r="A192" t="s">
        <v>74</v>
      </c>
      <c r="G192">
        <f t="shared" si="25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5"/>
        <v>0</v>
      </c>
    </row>
    <row r="194" spans="1:10">
      <c r="A194">
        <v>38</v>
      </c>
      <c r="B194">
        <v>159</v>
      </c>
      <c r="C194">
        <v>67</v>
      </c>
      <c r="G194">
        <f t="shared" si="25"/>
        <v>264</v>
      </c>
      <c r="H194" s="3">
        <f t="shared" ref="H194:J194" si="45">A194*100/$G194</f>
        <v>14.393939393939394</v>
      </c>
      <c r="I194" s="3">
        <f t="shared" si="45"/>
        <v>60.227272727272727</v>
      </c>
      <c r="J194" s="3">
        <f t="shared" si="45"/>
        <v>25.378787878787879</v>
      </c>
    </row>
    <row r="195" spans="1:10">
      <c r="A195" t="s">
        <v>75</v>
      </c>
      <c r="G195">
        <f t="shared" si="25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5"/>
        <v>0</v>
      </c>
    </row>
    <row r="197" spans="1:10">
      <c r="A197">
        <v>180</v>
      </c>
      <c r="B197">
        <v>50</v>
      </c>
      <c r="C197">
        <v>34</v>
      </c>
      <c r="G197">
        <f t="shared" si="25"/>
        <v>264</v>
      </c>
      <c r="H197" s="3">
        <f t="shared" ref="H197:J197" si="46">A197*100/$G197</f>
        <v>68.181818181818187</v>
      </c>
      <c r="I197" s="3">
        <f t="shared" si="46"/>
        <v>18.939393939393938</v>
      </c>
      <c r="J197" s="3">
        <f t="shared" si="46"/>
        <v>12.878787878787879</v>
      </c>
    </row>
    <row r="198" spans="1:10">
      <c r="A198" t="s">
        <v>76</v>
      </c>
      <c r="G198">
        <f t="shared" si="25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7">SUM(A199:F199)</f>
        <v>0</v>
      </c>
    </row>
    <row r="200" spans="1:10">
      <c r="A200">
        <v>170</v>
      </c>
      <c r="B200">
        <v>58</v>
      </c>
      <c r="C200">
        <v>36</v>
      </c>
      <c r="G200">
        <f t="shared" si="47"/>
        <v>264</v>
      </c>
      <c r="H200" s="3">
        <f t="shared" ref="H200:J200" si="48">A200*100/$G200</f>
        <v>64.393939393939391</v>
      </c>
      <c r="I200" s="3">
        <f t="shared" si="48"/>
        <v>21.969696969696969</v>
      </c>
      <c r="J200" s="3">
        <f t="shared" si="48"/>
        <v>13.636363636363637</v>
      </c>
    </row>
    <row r="201" spans="1:10">
      <c r="A201" t="s">
        <v>77</v>
      </c>
      <c r="G201">
        <f t="shared" si="47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7"/>
        <v>0</v>
      </c>
    </row>
    <row r="203" spans="1:10">
      <c r="A203">
        <v>104</v>
      </c>
      <c r="B203">
        <v>101</v>
      </c>
      <c r="C203">
        <v>59</v>
      </c>
      <c r="G203">
        <f t="shared" si="47"/>
        <v>264</v>
      </c>
      <c r="H203" s="3">
        <f t="shared" ref="H203:J203" si="49">A203*100/$G203</f>
        <v>39.393939393939391</v>
      </c>
      <c r="I203" s="3">
        <f t="shared" si="49"/>
        <v>38.257575757575758</v>
      </c>
      <c r="J203" s="3">
        <f t="shared" si="49"/>
        <v>22.348484848484848</v>
      </c>
    </row>
    <row r="204" spans="1:10">
      <c r="A204" t="s">
        <v>78</v>
      </c>
      <c r="G204">
        <f t="shared" si="47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7"/>
        <v>0</v>
      </c>
    </row>
    <row r="206" spans="1:10">
      <c r="A206">
        <v>102</v>
      </c>
      <c r="B206">
        <v>98</v>
      </c>
      <c r="C206">
        <v>64</v>
      </c>
      <c r="G206">
        <f t="shared" si="47"/>
        <v>264</v>
      </c>
      <c r="H206" s="3">
        <f t="shared" ref="H206:J206" si="50">A206*100/$G206</f>
        <v>38.636363636363633</v>
      </c>
      <c r="I206" s="3">
        <f t="shared" si="50"/>
        <v>37.121212121212125</v>
      </c>
      <c r="J206" s="3">
        <f t="shared" si="50"/>
        <v>24.242424242424242</v>
      </c>
    </row>
    <row r="207" spans="1:10">
      <c r="A207" t="s">
        <v>79</v>
      </c>
      <c r="G207">
        <f t="shared" si="47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7"/>
        <v>0</v>
      </c>
    </row>
    <row r="209" spans="1:10">
      <c r="A209">
        <v>65</v>
      </c>
      <c r="B209">
        <v>177</v>
      </c>
      <c r="C209">
        <v>22</v>
      </c>
      <c r="G209">
        <f t="shared" si="47"/>
        <v>264</v>
      </c>
      <c r="H209" s="3">
        <f t="shared" ref="H209:J209" si="51">A209*100/$G209</f>
        <v>24.621212121212121</v>
      </c>
      <c r="I209" s="3">
        <f t="shared" si="51"/>
        <v>67.045454545454547</v>
      </c>
      <c r="J209" s="3">
        <f t="shared" si="51"/>
        <v>8.3333333333333339</v>
      </c>
    </row>
    <row r="210" spans="1:10">
      <c r="A210" t="s">
        <v>80</v>
      </c>
      <c r="G210">
        <f t="shared" si="47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7"/>
        <v>0</v>
      </c>
    </row>
    <row r="212" spans="1:10">
      <c r="A212">
        <v>65</v>
      </c>
      <c r="B212">
        <v>170</v>
      </c>
      <c r="C212">
        <v>29</v>
      </c>
      <c r="G212">
        <f t="shared" si="47"/>
        <v>264</v>
      </c>
      <c r="H212" s="3">
        <f t="shared" ref="H212:J212" si="52">A212*100/$G212</f>
        <v>24.621212121212121</v>
      </c>
      <c r="I212" s="3">
        <f t="shared" si="52"/>
        <v>64.393939393939391</v>
      </c>
      <c r="J212" s="3">
        <f t="shared" si="52"/>
        <v>10.984848484848484</v>
      </c>
    </row>
    <row r="213" spans="1:10">
      <c r="A213" t="s">
        <v>81</v>
      </c>
      <c r="G213">
        <f t="shared" si="47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7"/>
        <v>0</v>
      </c>
    </row>
    <row r="215" spans="1:10">
      <c r="A215">
        <v>71</v>
      </c>
      <c r="B215">
        <v>133</v>
      </c>
      <c r="C215">
        <v>60</v>
      </c>
      <c r="G215">
        <f t="shared" si="47"/>
        <v>264</v>
      </c>
      <c r="H215" s="3">
        <f t="shared" ref="H215:J215" si="53">A215*100/$G215</f>
        <v>26.893939393939394</v>
      </c>
      <c r="I215" s="3">
        <f t="shared" si="53"/>
        <v>50.378787878787875</v>
      </c>
      <c r="J215" s="3">
        <f t="shared" si="53"/>
        <v>22.727272727272727</v>
      </c>
    </row>
    <row r="216" spans="1:10">
      <c r="A216" t="s">
        <v>82</v>
      </c>
      <c r="G216">
        <f t="shared" si="47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7"/>
        <v>0</v>
      </c>
    </row>
    <row r="218" spans="1:10">
      <c r="A218">
        <v>63</v>
      </c>
      <c r="B218">
        <v>160</v>
      </c>
      <c r="C218">
        <v>41</v>
      </c>
      <c r="G218">
        <f t="shared" si="47"/>
        <v>264</v>
      </c>
      <c r="H218" s="3">
        <f t="shared" ref="H218:J218" si="54">A218*100/$G218</f>
        <v>23.863636363636363</v>
      </c>
      <c r="I218" s="3">
        <f t="shared" si="54"/>
        <v>60.606060606060609</v>
      </c>
      <c r="J218" s="3">
        <f t="shared" si="54"/>
        <v>15.530303030303031</v>
      </c>
    </row>
    <row r="219" spans="1:10">
      <c r="A219" t="s">
        <v>83</v>
      </c>
      <c r="G219">
        <f t="shared" si="47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7"/>
        <v>0</v>
      </c>
    </row>
    <row r="221" spans="1:10">
      <c r="A221">
        <v>49</v>
      </c>
      <c r="B221">
        <v>171</v>
      </c>
      <c r="C221">
        <v>44</v>
      </c>
      <c r="G221">
        <f t="shared" si="47"/>
        <v>264</v>
      </c>
      <c r="H221" s="3">
        <f t="shared" ref="H221:J221" si="55">A221*100/$G221</f>
        <v>18.560606060606062</v>
      </c>
      <c r="I221" s="3">
        <f t="shared" si="55"/>
        <v>64.772727272727266</v>
      </c>
      <c r="J221" s="3">
        <f t="shared" si="55"/>
        <v>16.666666666666668</v>
      </c>
    </row>
    <row r="222" spans="1:10">
      <c r="A222" t="s">
        <v>84</v>
      </c>
      <c r="G222">
        <f t="shared" si="47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7"/>
        <v>0</v>
      </c>
    </row>
    <row r="224" spans="1:10">
      <c r="A224">
        <v>42</v>
      </c>
      <c r="B224">
        <v>87</v>
      </c>
      <c r="C224">
        <v>135</v>
      </c>
      <c r="G224">
        <f t="shared" si="47"/>
        <v>264</v>
      </c>
      <c r="H224" s="3">
        <f t="shared" ref="H224:J224" si="56">A224*100/$G224</f>
        <v>15.909090909090908</v>
      </c>
      <c r="I224" s="3">
        <f t="shared" si="56"/>
        <v>32.954545454545453</v>
      </c>
      <c r="J224" s="3">
        <f t="shared" si="56"/>
        <v>51.136363636363633</v>
      </c>
    </row>
    <row r="225" spans="1:10">
      <c r="A225" t="s">
        <v>85</v>
      </c>
      <c r="G225">
        <f t="shared" si="47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7"/>
        <v>0</v>
      </c>
    </row>
    <row r="227" spans="1:10">
      <c r="A227">
        <v>79</v>
      </c>
      <c r="B227">
        <v>143</v>
      </c>
      <c r="C227">
        <v>42</v>
      </c>
      <c r="G227">
        <f t="shared" si="47"/>
        <v>264</v>
      </c>
      <c r="H227" s="3">
        <f t="shared" ref="H227:J227" si="57">A227*100/$G227</f>
        <v>29.924242424242426</v>
      </c>
      <c r="I227" s="3">
        <f t="shared" si="57"/>
        <v>54.166666666666664</v>
      </c>
      <c r="J227" s="3">
        <f t="shared" si="57"/>
        <v>15.909090909090908</v>
      </c>
    </row>
    <row r="228" spans="1:10">
      <c r="A228" t="s">
        <v>86</v>
      </c>
      <c r="G228">
        <f t="shared" si="47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7"/>
        <v>0</v>
      </c>
    </row>
    <row r="230" spans="1:10">
      <c r="A230">
        <v>49</v>
      </c>
      <c r="B230">
        <v>130</v>
      </c>
      <c r="C230">
        <v>85</v>
      </c>
      <c r="G230">
        <f t="shared" si="47"/>
        <v>264</v>
      </c>
      <c r="H230" s="3">
        <f t="shared" ref="H230:J230" si="58">A230*100/$G230</f>
        <v>18.560606060606062</v>
      </c>
      <c r="I230" s="3">
        <f t="shared" si="58"/>
        <v>49.242424242424242</v>
      </c>
      <c r="J230" s="3">
        <f t="shared" si="58"/>
        <v>32.196969696969695</v>
      </c>
    </row>
    <row r="231" spans="1:10">
      <c r="A231" t="s">
        <v>87</v>
      </c>
      <c r="G231">
        <f t="shared" si="47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7"/>
        <v>0</v>
      </c>
    </row>
    <row r="233" spans="1:10">
      <c r="A233">
        <v>61</v>
      </c>
      <c r="B233">
        <v>144</v>
      </c>
      <c r="C233">
        <v>59</v>
      </c>
      <c r="G233">
        <f t="shared" si="47"/>
        <v>264</v>
      </c>
      <c r="H233" s="3">
        <f t="shared" ref="H233:J233" si="59">A233*100/$G233</f>
        <v>23.106060606060606</v>
      </c>
      <c r="I233" s="3">
        <f t="shared" si="59"/>
        <v>54.545454545454547</v>
      </c>
      <c r="J233" s="3">
        <f t="shared" si="59"/>
        <v>22.348484848484848</v>
      </c>
    </row>
    <row r="234" spans="1:10">
      <c r="A234" t="s">
        <v>88</v>
      </c>
      <c r="G234">
        <f t="shared" si="47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7"/>
        <v>0</v>
      </c>
    </row>
    <row r="236" spans="1:10">
      <c r="A236">
        <v>45</v>
      </c>
      <c r="B236">
        <v>70</v>
      </c>
      <c r="C236">
        <v>149</v>
      </c>
      <c r="G236">
        <f t="shared" si="47"/>
        <v>264</v>
      </c>
      <c r="H236" s="3">
        <f t="shared" ref="H236:J236" si="60">A236*100/$G236</f>
        <v>17.045454545454547</v>
      </c>
      <c r="I236" s="3">
        <f t="shared" si="60"/>
        <v>26.515151515151516</v>
      </c>
      <c r="J236" s="3">
        <f t="shared" si="60"/>
        <v>56.439393939393938</v>
      </c>
    </row>
    <row r="237" spans="1:10">
      <c r="A237" t="s">
        <v>89</v>
      </c>
      <c r="G237">
        <f t="shared" si="47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7"/>
        <v>0</v>
      </c>
    </row>
    <row r="239" spans="1:10">
      <c r="A239">
        <v>55</v>
      </c>
      <c r="B239">
        <v>167</v>
      </c>
      <c r="C239">
        <v>42</v>
      </c>
      <c r="G239">
        <f t="shared" si="47"/>
        <v>264</v>
      </c>
      <c r="H239" s="3">
        <f t="shared" ref="H239:J239" si="61">A239*100/$G239</f>
        <v>20.833333333333332</v>
      </c>
      <c r="I239" s="3">
        <f t="shared" si="61"/>
        <v>63.257575757575758</v>
      </c>
      <c r="J239" s="3">
        <f t="shared" si="61"/>
        <v>15.909090909090908</v>
      </c>
    </row>
    <row r="240" spans="1:10">
      <c r="A240" t="s">
        <v>90</v>
      </c>
      <c r="G240">
        <f t="shared" si="47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7"/>
        <v>0</v>
      </c>
    </row>
    <row r="242" spans="1:10">
      <c r="A242">
        <v>53</v>
      </c>
      <c r="B242">
        <v>148</v>
      </c>
      <c r="C242">
        <v>63</v>
      </c>
      <c r="G242">
        <f t="shared" si="47"/>
        <v>264</v>
      </c>
      <c r="H242" s="3">
        <f t="shared" ref="H242:J242" si="62">A242*100/$G242</f>
        <v>20.075757575757574</v>
      </c>
      <c r="I242" s="3">
        <f t="shared" si="62"/>
        <v>56.060606060606062</v>
      </c>
      <c r="J242" s="3">
        <f t="shared" si="62"/>
        <v>23.863636363636363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6" width="8.83203125" customWidth="1"/>
    <col min="7" max="7" width="4.5" customWidth="1"/>
    <col min="8" max="8" width="11" customWidth="1"/>
  </cols>
  <sheetData>
    <row r="1" spans="1:10">
      <c r="A1" s="1" t="s">
        <v>110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18</v>
      </c>
      <c r="C5">
        <v>281</v>
      </c>
      <c r="G5">
        <f>SUM(A5:F5)</f>
        <v>299</v>
      </c>
      <c r="H5" s="3">
        <f>A5*100/$G5</f>
        <v>0</v>
      </c>
      <c r="I5" s="3">
        <f>B5*100/$G5</f>
        <v>6.0200668896321075</v>
      </c>
      <c r="J5" s="3">
        <f>C5*100/$G5</f>
        <v>93.979933110367895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230</v>
      </c>
      <c r="C8">
        <v>69</v>
      </c>
      <c r="G8">
        <f t="shared" ref="G8:G68" si="0">SUM(A8:F8)</f>
        <v>299</v>
      </c>
      <c r="H8" s="3">
        <f t="shared" ref="H8:J8" si="1">A8*100/$G8</f>
        <v>0</v>
      </c>
      <c r="I8" s="3">
        <f t="shared" si="1"/>
        <v>76.92307692307692</v>
      </c>
      <c r="J8" s="3">
        <f t="shared" si="1"/>
        <v>23.076923076923077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120</v>
      </c>
      <c r="C11">
        <v>179</v>
      </c>
      <c r="G11">
        <f t="shared" si="0"/>
        <v>299</v>
      </c>
      <c r="H11" s="3">
        <f t="shared" ref="H11:M71" si="2">A11*100/$G11</f>
        <v>0</v>
      </c>
      <c r="I11" s="3">
        <f t="shared" si="2"/>
        <v>40.133779264214049</v>
      </c>
      <c r="J11" s="3">
        <f t="shared" si="2"/>
        <v>59.866220735785951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105</v>
      </c>
      <c r="C14">
        <v>194</v>
      </c>
      <c r="G14">
        <f t="shared" si="0"/>
        <v>299</v>
      </c>
      <c r="H14" s="3">
        <f t="shared" si="2"/>
        <v>0</v>
      </c>
      <c r="I14" s="3">
        <f t="shared" si="2"/>
        <v>35.11705685618729</v>
      </c>
      <c r="J14" s="3">
        <f t="shared" si="2"/>
        <v>64.88294314381271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89</v>
      </c>
      <c r="C17">
        <v>210</v>
      </c>
      <c r="G17">
        <f>SUM(A17:F17)</f>
        <v>299</v>
      </c>
      <c r="H17" s="3">
        <f t="shared" ref="H17" si="3">A17*100/$G17</f>
        <v>0</v>
      </c>
      <c r="I17" s="3">
        <f t="shared" ref="I17:J17" si="4">B17*100/$G17</f>
        <v>29.765886287625417</v>
      </c>
      <c r="J17" s="3">
        <f t="shared" si="4"/>
        <v>70.23411371237458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208</v>
      </c>
      <c r="C20">
        <v>91</v>
      </c>
      <c r="G20">
        <f t="shared" si="0"/>
        <v>299</v>
      </c>
      <c r="H20" s="3">
        <f t="shared" si="2"/>
        <v>0</v>
      </c>
      <c r="I20" s="3">
        <f t="shared" si="2"/>
        <v>69.565217391304344</v>
      </c>
      <c r="J20" s="3">
        <f t="shared" si="2"/>
        <v>30.434782608695652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219</v>
      </c>
      <c r="C23">
        <v>80</v>
      </c>
      <c r="G23">
        <f t="shared" si="0"/>
        <v>299</v>
      </c>
      <c r="H23" s="3">
        <f t="shared" si="2"/>
        <v>0</v>
      </c>
      <c r="I23" s="3">
        <f t="shared" si="2"/>
        <v>73.244147157190639</v>
      </c>
      <c r="J23" s="3">
        <f t="shared" si="2"/>
        <v>26.755852842809364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175</v>
      </c>
      <c r="C26">
        <v>124</v>
      </c>
      <c r="G26">
        <f t="shared" si="0"/>
        <v>299</v>
      </c>
      <c r="H26" s="3">
        <f t="shared" si="2"/>
        <v>0</v>
      </c>
      <c r="I26" s="3">
        <f t="shared" si="2"/>
        <v>58.528428093645488</v>
      </c>
      <c r="J26" s="3">
        <f t="shared" si="2"/>
        <v>41.471571906354512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271</v>
      </c>
      <c r="C29">
        <v>28</v>
      </c>
      <c r="G29">
        <f t="shared" si="0"/>
        <v>299</v>
      </c>
      <c r="H29" s="3">
        <f t="shared" si="2"/>
        <v>0</v>
      </c>
      <c r="I29" s="3">
        <f t="shared" si="2"/>
        <v>90.635451505016718</v>
      </c>
      <c r="J29" s="3">
        <f t="shared" si="2"/>
        <v>9.3645484949832785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233</v>
      </c>
      <c r="C32">
        <v>66</v>
      </c>
      <c r="G32">
        <f t="shared" si="0"/>
        <v>299</v>
      </c>
      <c r="H32" s="3">
        <f t="shared" si="2"/>
        <v>0</v>
      </c>
      <c r="I32" s="3">
        <f t="shared" si="2"/>
        <v>77.926421404682273</v>
      </c>
      <c r="J32" s="3">
        <f t="shared" si="2"/>
        <v>22.073578595317727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230</v>
      </c>
      <c r="C35">
        <v>69</v>
      </c>
      <c r="G35">
        <f t="shared" si="0"/>
        <v>299</v>
      </c>
      <c r="H35" s="3">
        <f t="shared" si="2"/>
        <v>0</v>
      </c>
      <c r="I35" s="3">
        <f t="shared" si="2"/>
        <v>76.92307692307692</v>
      </c>
      <c r="J35" s="3">
        <f t="shared" si="2"/>
        <v>23.076923076923077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158</v>
      </c>
      <c r="C38">
        <v>141</v>
      </c>
      <c r="G38">
        <f t="shared" si="0"/>
        <v>299</v>
      </c>
      <c r="H38" s="3">
        <f t="shared" si="2"/>
        <v>0</v>
      </c>
      <c r="I38" s="3">
        <f t="shared" si="2"/>
        <v>52.842809364548494</v>
      </c>
      <c r="J38" s="3">
        <f t="shared" si="2"/>
        <v>47.157190635451506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185</v>
      </c>
      <c r="C41">
        <v>114</v>
      </c>
      <c r="G41">
        <f t="shared" si="0"/>
        <v>299</v>
      </c>
      <c r="H41" s="3">
        <f t="shared" si="2"/>
        <v>0</v>
      </c>
      <c r="I41" s="3">
        <f t="shared" si="2"/>
        <v>61.872909698996658</v>
      </c>
      <c r="J41" s="3">
        <f t="shared" si="2"/>
        <v>38.127090301003342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242</v>
      </c>
      <c r="C44">
        <v>57</v>
      </c>
      <c r="G44">
        <f t="shared" si="0"/>
        <v>299</v>
      </c>
      <c r="H44" s="3">
        <f t="shared" si="2"/>
        <v>0</v>
      </c>
      <c r="I44" s="3">
        <f t="shared" si="2"/>
        <v>80.936454849498332</v>
      </c>
      <c r="J44" s="3">
        <f t="shared" si="2"/>
        <v>19.063545150501671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219</v>
      </c>
      <c r="C47">
        <v>80</v>
      </c>
      <c r="G47">
        <f t="shared" si="0"/>
        <v>299</v>
      </c>
      <c r="H47" s="3">
        <f t="shared" si="2"/>
        <v>0</v>
      </c>
      <c r="I47" s="3">
        <f t="shared" si="2"/>
        <v>73.244147157190639</v>
      </c>
      <c r="J47" s="3">
        <f t="shared" si="2"/>
        <v>26.755852842809364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269</v>
      </c>
      <c r="C50">
        <v>30</v>
      </c>
      <c r="G50">
        <f t="shared" si="0"/>
        <v>299</v>
      </c>
      <c r="H50" s="3">
        <f t="shared" si="2"/>
        <v>0</v>
      </c>
      <c r="I50" s="3">
        <f t="shared" si="2"/>
        <v>89.966555183946483</v>
      </c>
      <c r="J50" s="3">
        <f t="shared" si="2"/>
        <v>10.033444816053512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1</v>
      </c>
      <c r="B53">
        <v>234</v>
      </c>
      <c r="C53">
        <v>48</v>
      </c>
      <c r="D53">
        <v>11</v>
      </c>
      <c r="E53">
        <v>4</v>
      </c>
      <c r="F53">
        <v>1</v>
      </c>
      <c r="G53">
        <f t="shared" si="0"/>
        <v>299</v>
      </c>
      <c r="H53" s="3">
        <f t="shared" si="2"/>
        <v>0.33444816053511706</v>
      </c>
      <c r="I53" s="3">
        <f t="shared" si="2"/>
        <v>78.260869565217391</v>
      </c>
      <c r="J53" s="3">
        <f t="shared" si="2"/>
        <v>16.053511705685619</v>
      </c>
      <c r="K53" s="3">
        <f t="shared" si="2"/>
        <v>3.6789297658862878</v>
      </c>
      <c r="L53" s="3">
        <f t="shared" si="2"/>
        <v>1.3377926421404682</v>
      </c>
      <c r="M53" s="3">
        <f t="shared" si="2"/>
        <v>0.33444816053511706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1</v>
      </c>
      <c r="B56">
        <v>53</v>
      </c>
      <c r="C56">
        <v>91</v>
      </c>
      <c r="D56">
        <v>62</v>
      </c>
      <c r="E56">
        <v>81</v>
      </c>
      <c r="F56">
        <v>11</v>
      </c>
      <c r="G56">
        <f t="shared" si="0"/>
        <v>299</v>
      </c>
      <c r="H56" s="3">
        <f t="shared" si="2"/>
        <v>0.33444816053511706</v>
      </c>
      <c r="I56" s="3">
        <f t="shared" si="2"/>
        <v>17.725752508361204</v>
      </c>
      <c r="J56" s="3">
        <f t="shared" si="2"/>
        <v>30.434782608695652</v>
      </c>
      <c r="K56" s="3">
        <f t="shared" si="2"/>
        <v>20.735785953177256</v>
      </c>
      <c r="L56" s="3">
        <f t="shared" si="2"/>
        <v>27.090301003344482</v>
      </c>
      <c r="M56" s="3">
        <f t="shared" si="2"/>
        <v>3.6789297658862878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0</v>
      </c>
      <c r="B59">
        <v>99</v>
      </c>
      <c r="C59">
        <v>124</v>
      </c>
      <c r="D59">
        <v>51</v>
      </c>
      <c r="E59">
        <v>23</v>
      </c>
      <c r="F59">
        <v>2</v>
      </c>
      <c r="G59">
        <f t="shared" si="0"/>
        <v>299</v>
      </c>
      <c r="H59" s="3">
        <f t="shared" si="2"/>
        <v>0</v>
      </c>
      <c r="I59" s="3">
        <f t="shared" si="2"/>
        <v>33.110367892976591</v>
      </c>
      <c r="J59" s="3">
        <f t="shared" si="2"/>
        <v>41.471571906354512</v>
      </c>
      <c r="K59" s="3">
        <f t="shared" si="2"/>
        <v>17.056856187290968</v>
      </c>
      <c r="L59" s="3">
        <f t="shared" si="2"/>
        <v>7.6923076923076925</v>
      </c>
      <c r="M59" s="3">
        <f t="shared" si="2"/>
        <v>0.66889632107023411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0</v>
      </c>
      <c r="B62">
        <v>77</v>
      </c>
      <c r="C62">
        <v>148</v>
      </c>
      <c r="D62">
        <v>47</v>
      </c>
      <c r="E62">
        <v>24</v>
      </c>
      <c r="F62">
        <v>3</v>
      </c>
      <c r="G62">
        <f t="shared" si="0"/>
        <v>299</v>
      </c>
      <c r="H62" s="3">
        <f t="shared" si="2"/>
        <v>0</v>
      </c>
      <c r="I62" s="3">
        <f t="shared" si="2"/>
        <v>25.752508361204015</v>
      </c>
      <c r="J62" s="3">
        <f t="shared" si="2"/>
        <v>49.498327759197323</v>
      </c>
      <c r="K62" s="3">
        <f t="shared" si="2"/>
        <v>15.719063545150501</v>
      </c>
      <c r="L62" s="3">
        <f t="shared" si="2"/>
        <v>8.0267558528428093</v>
      </c>
      <c r="M62" s="3">
        <f t="shared" si="2"/>
        <v>1.0033444816053512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2</v>
      </c>
      <c r="B65">
        <v>26</v>
      </c>
      <c r="C65">
        <v>43</v>
      </c>
      <c r="D65">
        <v>40</v>
      </c>
      <c r="E65">
        <v>177</v>
      </c>
      <c r="F65">
        <v>11</v>
      </c>
      <c r="G65">
        <f t="shared" si="0"/>
        <v>299</v>
      </c>
      <c r="H65" s="3">
        <f t="shared" si="2"/>
        <v>0.66889632107023411</v>
      </c>
      <c r="I65" s="3">
        <f t="shared" si="2"/>
        <v>8.695652173913043</v>
      </c>
      <c r="J65" s="3">
        <f t="shared" si="2"/>
        <v>14.381270903010034</v>
      </c>
      <c r="K65" s="3">
        <f t="shared" si="2"/>
        <v>13.377926421404682</v>
      </c>
      <c r="L65" s="3">
        <f t="shared" si="2"/>
        <v>59.197324414715716</v>
      </c>
      <c r="M65" s="3">
        <f t="shared" si="2"/>
        <v>3.6789297658862878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1</v>
      </c>
      <c r="B68">
        <v>37</v>
      </c>
      <c r="C68">
        <v>107</v>
      </c>
      <c r="D68">
        <v>96</v>
      </c>
      <c r="E68">
        <v>49</v>
      </c>
      <c r="F68">
        <v>9</v>
      </c>
      <c r="G68">
        <f t="shared" si="0"/>
        <v>299</v>
      </c>
      <c r="H68" s="3">
        <f t="shared" si="2"/>
        <v>0.33444816053511706</v>
      </c>
      <c r="I68" s="3">
        <f t="shared" si="2"/>
        <v>12.374581939799331</v>
      </c>
      <c r="J68" s="3">
        <f t="shared" si="2"/>
        <v>35.785953177257525</v>
      </c>
      <c r="K68" s="3">
        <f t="shared" si="2"/>
        <v>32.107023411371237</v>
      </c>
      <c r="L68" s="3">
        <f t="shared" si="2"/>
        <v>16.387959866220736</v>
      </c>
      <c r="M68" s="3">
        <f t="shared" si="2"/>
        <v>3.0100334448160537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0</v>
      </c>
      <c r="B71">
        <v>130</v>
      </c>
      <c r="C71">
        <v>83</v>
      </c>
      <c r="D71">
        <v>41</v>
      </c>
      <c r="E71">
        <v>40</v>
      </c>
      <c r="F71">
        <v>5</v>
      </c>
      <c r="G71">
        <f t="shared" ref="G71:G134" si="5">SUM(A71:F71)</f>
        <v>299</v>
      </c>
      <c r="H71" s="3">
        <f t="shared" si="2"/>
        <v>0</v>
      </c>
      <c r="I71" s="3">
        <f t="shared" si="2"/>
        <v>43.478260869565219</v>
      </c>
      <c r="J71" s="3">
        <f t="shared" si="2"/>
        <v>27.759197324414714</v>
      </c>
      <c r="K71" s="3">
        <f t="shared" si="2"/>
        <v>13.7123745819398</v>
      </c>
      <c r="L71" s="3">
        <f t="shared" si="2"/>
        <v>13.377926421404682</v>
      </c>
      <c r="M71" s="3">
        <f t="shared" si="2"/>
        <v>1.6722408026755853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1</v>
      </c>
      <c r="B74">
        <v>153</v>
      </c>
      <c r="C74">
        <v>108</v>
      </c>
      <c r="D74">
        <v>18</v>
      </c>
      <c r="E74">
        <v>17</v>
      </c>
      <c r="F74">
        <v>2</v>
      </c>
      <c r="G74">
        <f t="shared" si="5"/>
        <v>299</v>
      </c>
      <c r="H74" s="3">
        <f t="shared" ref="H74:M74" si="6">A74*100/$G74</f>
        <v>0.33444816053511706</v>
      </c>
      <c r="I74" s="3">
        <f t="shared" si="6"/>
        <v>51.170568561872912</v>
      </c>
      <c r="J74" s="3">
        <f t="shared" si="6"/>
        <v>36.120401337792643</v>
      </c>
      <c r="K74" s="3">
        <f t="shared" si="6"/>
        <v>6.0200668896321075</v>
      </c>
      <c r="L74" s="3">
        <f t="shared" si="6"/>
        <v>5.6856187290969897</v>
      </c>
      <c r="M74" s="3">
        <f t="shared" si="6"/>
        <v>0.66889632107023411</v>
      </c>
    </row>
    <row r="75" spans="1:13">
      <c r="A75" t="s">
        <v>35</v>
      </c>
      <c r="G75">
        <f t="shared" si="5"/>
        <v>0</v>
      </c>
    </row>
    <row r="76" spans="1:13">
      <c r="A76" t="s">
        <v>156</v>
      </c>
      <c r="B76" t="s">
        <v>9</v>
      </c>
      <c r="C76" t="s">
        <v>10</v>
      </c>
      <c r="G76">
        <f t="shared" si="5"/>
        <v>0</v>
      </c>
    </row>
    <row r="77" spans="1:13">
      <c r="A77">
        <v>28</v>
      </c>
      <c r="B77">
        <v>225</v>
      </c>
      <c r="C77">
        <v>46</v>
      </c>
      <c r="G77">
        <f t="shared" si="5"/>
        <v>299</v>
      </c>
      <c r="H77" s="3">
        <f t="shared" ref="H77:J77" si="7">A77*100/$G77</f>
        <v>9.3645484949832785</v>
      </c>
      <c r="I77" s="3">
        <f t="shared" si="7"/>
        <v>75.250836120401331</v>
      </c>
      <c r="J77" s="3">
        <f t="shared" si="7"/>
        <v>15.384615384615385</v>
      </c>
    </row>
    <row r="78" spans="1:13">
      <c r="A78" t="s">
        <v>36</v>
      </c>
      <c r="G78">
        <f t="shared" si="5"/>
        <v>0</v>
      </c>
    </row>
    <row r="79" spans="1:13">
      <c r="A79" t="s">
        <v>156</v>
      </c>
      <c r="B79" t="s">
        <v>9</v>
      </c>
      <c r="C79" t="s">
        <v>10</v>
      </c>
      <c r="G79">
        <f t="shared" si="5"/>
        <v>0</v>
      </c>
    </row>
    <row r="80" spans="1:13">
      <c r="A80">
        <v>38</v>
      </c>
      <c r="B80">
        <v>94</v>
      </c>
      <c r="C80">
        <v>167</v>
      </c>
      <c r="G80">
        <f t="shared" si="5"/>
        <v>299</v>
      </c>
      <c r="H80" s="3">
        <f t="shared" ref="H80:J80" si="8">A80*100/$G80</f>
        <v>12.709030100334449</v>
      </c>
      <c r="I80" s="3">
        <f t="shared" si="8"/>
        <v>31.438127090301002</v>
      </c>
      <c r="J80" s="3">
        <f t="shared" si="8"/>
        <v>55.852842809364546</v>
      </c>
    </row>
    <row r="81" spans="1:10">
      <c r="A81" t="s">
        <v>37</v>
      </c>
      <c r="G81">
        <f t="shared" si="5"/>
        <v>0</v>
      </c>
    </row>
    <row r="82" spans="1:10">
      <c r="A82" t="s">
        <v>156</v>
      </c>
      <c r="B82" t="s">
        <v>9</v>
      </c>
      <c r="C82" t="s">
        <v>10</v>
      </c>
      <c r="G82">
        <f t="shared" si="5"/>
        <v>0</v>
      </c>
    </row>
    <row r="83" spans="1:10">
      <c r="A83">
        <v>43</v>
      </c>
      <c r="B83">
        <v>203</v>
      </c>
      <c r="C83">
        <v>53</v>
      </c>
      <c r="G83">
        <f t="shared" si="5"/>
        <v>299</v>
      </c>
      <c r="H83" s="3">
        <f t="shared" ref="H83:J83" si="9">A83*100/$G83</f>
        <v>14.381270903010034</v>
      </c>
      <c r="I83" s="3">
        <f t="shared" si="9"/>
        <v>67.892976588628756</v>
      </c>
      <c r="J83" s="3">
        <f t="shared" si="9"/>
        <v>17.725752508361204</v>
      </c>
    </row>
    <row r="84" spans="1:10">
      <c r="A84" t="s">
        <v>38</v>
      </c>
      <c r="G84">
        <f t="shared" si="5"/>
        <v>0</v>
      </c>
    </row>
    <row r="85" spans="1:10">
      <c r="A85" t="s">
        <v>156</v>
      </c>
      <c r="B85" t="s">
        <v>9</v>
      </c>
      <c r="C85" t="s">
        <v>10</v>
      </c>
      <c r="G85">
        <f t="shared" si="5"/>
        <v>0</v>
      </c>
    </row>
    <row r="86" spans="1:10">
      <c r="A86">
        <v>32</v>
      </c>
      <c r="B86">
        <v>188</v>
      </c>
      <c r="C86">
        <v>79</v>
      </c>
      <c r="G86">
        <f t="shared" si="5"/>
        <v>299</v>
      </c>
      <c r="H86" s="3">
        <f t="shared" ref="H86:J86" si="10">A86*100/$G86</f>
        <v>10.702341137123746</v>
      </c>
      <c r="I86" s="3">
        <f t="shared" si="10"/>
        <v>62.876254180602004</v>
      </c>
      <c r="J86" s="3">
        <f t="shared" si="10"/>
        <v>26.421404682274247</v>
      </c>
    </row>
    <row r="87" spans="1:10">
      <c r="A87" t="s">
        <v>39</v>
      </c>
      <c r="G87">
        <f t="shared" si="5"/>
        <v>0</v>
      </c>
    </row>
    <row r="88" spans="1:10">
      <c r="A88" t="s">
        <v>156</v>
      </c>
      <c r="B88" t="s">
        <v>9</v>
      </c>
      <c r="C88" t="s">
        <v>10</v>
      </c>
      <c r="G88">
        <f t="shared" si="5"/>
        <v>0</v>
      </c>
    </row>
    <row r="89" spans="1:10">
      <c r="A89">
        <v>30</v>
      </c>
      <c r="B89">
        <v>192</v>
      </c>
      <c r="C89">
        <v>77</v>
      </c>
      <c r="G89">
        <f t="shared" si="5"/>
        <v>299</v>
      </c>
      <c r="H89" s="3">
        <f t="shared" ref="H89:J89" si="11">A89*100/$G89</f>
        <v>10.033444816053512</v>
      </c>
      <c r="I89" s="3">
        <f t="shared" si="11"/>
        <v>64.214046822742475</v>
      </c>
      <c r="J89" s="3">
        <f t="shared" si="11"/>
        <v>25.752508361204015</v>
      </c>
    </row>
    <row r="90" spans="1:10">
      <c r="A90" t="s">
        <v>40</v>
      </c>
      <c r="G90">
        <f t="shared" si="5"/>
        <v>0</v>
      </c>
    </row>
    <row r="91" spans="1:10">
      <c r="A91" t="s">
        <v>156</v>
      </c>
      <c r="B91" t="s">
        <v>9</v>
      </c>
      <c r="C91" t="s">
        <v>10</v>
      </c>
      <c r="G91">
        <f t="shared" si="5"/>
        <v>0</v>
      </c>
    </row>
    <row r="92" spans="1:10">
      <c r="A92">
        <v>30</v>
      </c>
      <c r="B92">
        <v>118</v>
      </c>
      <c r="C92">
        <v>151</v>
      </c>
      <c r="G92">
        <f t="shared" si="5"/>
        <v>299</v>
      </c>
      <c r="H92" s="3">
        <f t="shared" ref="H92:J92" si="12">A92*100/$G92</f>
        <v>10.033444816053512</v>
      </c>
      <c r="I92" s="3">
        <f t="shared" si="12"/>
        <v>39.464882943143813</v>
      </c>
      <c r="J92" s="3">
        <f t="shared" si="12"/>
        <v>50.501672240802677</v>
      </c>
    </row>
    <row r="93" spans="1:10">
      <c r="A93" t="s">
        <v>41</v>
      </c>
      <c r="G93">
        <f t="shared" si="5"/>
        <v>0</v>
      </c>
    </row>
    <row r="94" spans="1:10">
      <c r="A94" t="s">
        <v>156</v>
      </c>
      <c r="B94" t="s">
        <v>9</v>
      </c>
      <c r="C94" t="s">
        <v>10</v>
      </c>
      <c r="G94">
        <f t="shared" si="5"/>
        <v>0</v>
      </c>
    </row>
    <row r="95" spans="1:10">
      <c r="A95">
        <v>51</v>
      </c>
      <c r="B95">
        <v>124</v>
      </c>
      <c r="C95">
        <v>124</v>
      </c>
      <c r="G95">
        <f t="shared" si="5"/>
        <v>299</v>
      </c>
      <c r="H95" s="3">
        <f t="shared" ref="H95:J95" si="13">A95*100/$G95</f>
        <v>17.056856187290968</v>
      </c>
      <c r="I95" s="3">
        <f t="shared" si="13"/>
        <v>41.471571906354512</v>
      </c>
      <c r="J95" s="3">
        <f t="shared" si="13"/>
        <v>41.471571906354512</v>
      </c>
    </row>
    <row r="96" spans="1:10">
      <c r="A96" t="s">
        <v>42</v>
      </c>
      <c r="G96">
        <f t="shared" si="5"/>
        <v>0</v>
      </c>
    </row>
    <row r="97" spans="1:10">
      <c r="A97" t="s">
        <v>156</v>
      </c>
      <c r="B97" t="s">
        <v>9</v>
      </c>
      <c r="C97" t="s">
        <v>10</v>
      </c>
      <c r="G97">
        <f t="shared" si="5"/>
        <v>0</v>
      </c>
    </row>
    <row r="98" spans="1:10">
      <c r="A98">
        <v>44</v>
      </c>
      <c r="B98">
        <v>109</v>
      </c>
      <c r="C98">
        <v>146</v>
      </c>
      <c r="G98">
        <f t="shared" si="5"/>
        <v>299</v>
      </c>
      <c r="H98" s="3">
        <f t="shared" ref="H98:J98" si="14">A98*100/$G98</f>
        <v>14.715719063545151</v>
      </c>
      <c r="I98" s="3">
        <f t="shared" si="14"/>
        <v>36.454849498327761</v>
      </c>
      <c r="J98" s="3">
        <f t="shared" si="14"/>
        <v>48.829431438127088</v>
      </c>
    </row>
    <row r="99" spans="1:10">
      <c r="A99" t="s">
        <v>43</v>
      </c>
      <c r="G99">
        <f t="shared" si="5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5"/>
        <v>0</v>
      </c>
    </row>
    <row r="101" spans="1:10">
      <c r="A101">
        <v>38</v>
      </c>
      <c r="B101">
        <v>102</v>
      </c>
      <c r="C101">
        <v>159</v>
      </c>
      <c r="G101">
        <f t="shared" si="5"/>
        <v>299</v>
      </c>
      <c r="H101" s="3">
        <f t="shared" ref="H101:J101" si="15">A101*100/$G101</f>
        <v>12.709030100334449</v>
      </c>
      <c r="I101" s="3">
        <f t="shared" si="15"/>
        <v>34.113712374581937</v>
      </c>
      <c r="J101" s="3">
        <f t="shared" si="15"/>
        <v>53.177257525083611</v>
      </c>
    </row>
    <row r="102" spans="1:10">
      <c r="A102" t="s">
        <v>44</v>
      </c>
      <c r="G102">
        <f t="shared" si="5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5"/>
        <v>0</v>
      </c>
    </row>
    <row r="104" spans="1:10">
      <c r="A104">
        <v>34</v>
      </c>
      <c r="B104">
        <v>136</v>
      </c>
      <c r="C104">
        <v>129</v>
      </c>
      <c r="G104">
        <f t="shared" si="5"/>
        <v>299</v>
      </c>
      <c r="H104" s="3">
        <f t="shared" ref="H104:J104" si="16">A104*100/$G104</f>
        <v>11.371237458193979</v>
      </c>
      <c r="I104" s="3">
        <f t="shared" si="16"/>
        <v>45.484949832775918</v>
      </c>
      <c r="J104" s="3">
        <f t="shared" si="16"/>
        <v>43.143812709030101</v>
      </c>
    </row>
    <row r="105" spans="1:10">
      <c r="A105" t="s">
        <v>45</v>
      </c>
      <c r="G105">
        <f t="shared" si="5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5"/>
        <v>0</v>
      </c>
    </row>
    <row r="107" spans="1:10">
      <c r="A107">
        <v>40</v>
      </c>
      <c r="B107">
        <v>197</v>
      </c>
      <c r="C107">
        <v>62</v>
      </c>
      <c r="G107">
        <f t="shared" si="5"/>
        <v>299</v>
      </c>
      <c r="H107" s="3">
        <f t="shared" ref="H107:J107" si="17">A107*100/$G107</f>
        <v>13.377926421404682</v>
      </c>
      <c r="I107" s="3">
        <f t="shared" si="17"/>
        <v>65.886287625418063</v>
      </c>
      <c r="J107" s="3">
        <f t="shared" si="17"/>
        <v>20.735785953177256</v>
      </c>
    </row>
    <row r="108" spans="1:10">
      <c r="A108" t="s">
        <v>46</v>
      </c>
      <c r="G108">
        <f t="shared" si="5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5"/>
        <v>0</v>
      </c>
    </row>
    <row r="110" spans="1:10">
      <c r="A110">
        <v>42</v>
      </c>
      <c r="B110">
        <v>221</v>
      </c>
      <c r="C110">
        <v>36</v>
      </c>
      <c r="G110">
        <f t="shared" si="5"/>
        <v>299</v>
      </c>
      <c r="H110" s="3">
        <f t="shared" ref="H110:J110" si="18">A110*100/$G110</f>
        <v>14.046822742474916</v>
      </c>
      <c r="I110" s="3">
        <f t="shared" si="18"/>
        <v>73.913043478260875</v>
      </c>
      <c r="J110" s="3">
        <f t="shared" si="18"/>
        <v>12.040133779264215</v>
      </c>
    </row>
    <row r="111" spans="1:10">
      <c r="A111" t="s">
        <v>47</v>
      </c>
      <c r="G111">
        <f t="shared" si="5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5"/>
        <v>0</v>
      </c>
    </row>
    <row r="113" spans="1:10">
      <c r="A113">
        <v>39</v>
      </c>
      <c r="B113">
        <v>251</v>
      </c>
      <c r="C113">
        <v>9</v>
      </c>
      <c r="G113">
        <f t="shared" si="5"/>
        <v>299</v>
      </c>
      <c r="H113" s="3">
        <f t="shared" ref="H113:J113" si="19">A113*100/$G113</f>
        <v>13.043478260869565</v>
      </c>
      <c r="I113" s="3">
        <f t="shared" si="19"/>
        <v>83.946488294314378</v>
      </c>
      <c r="J113" s="3">
        <f t="shared" si="19"/>
        <v>3.0100334448160537</v>
      </c>
    </row>
    <row r="114" spans="1:10">
      <c r="A114" t="s">
        <v>48</v>
      </c>
      <c r="G114">
        <f t="shared" si="5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5"/>
        <v>0</v>
      </c>
    </row>
    <row r="116" spans="1:10">
      <c r="A116">
        <v>40</v>
      </c>
      <c r="B116">
        <v>228</v>
      </c>
      <c r="C116">
        <v>31</v>
      </c>
      <c r="G116">
        <f t="shared" si="5"/>
        <v>299</v>
      </c>
      <c r="H116" s="3">
        <f t="shared" ref="H116:J116" si="20">A116*100/$G116</f>
        <v>13.377926421404682</v>
      </c>
      <c r="I116" s="3">
        <f t="shared" si="20"/>
        <v>76.254180602006684</v>
      </c>
      <c r="J116" s="3">
        <f t="shared" si="20"/>
        <v>10.367892976588628</v>
      </c>
    </row>
    <row r="117" spans="1:10">
      <c r="A117" t="s">
        <v>49</v>
      </c>
      <c r="G117">
        <f t="shared" si="5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5"/>
        <v>0</v>
      </c>
    </row>
    <row r="119" spans="1:10">
      <c r="A119">
        <v>34</v>
      </c>
      <c r="B119">
        <v>239</v>
      </c>
      <c r="C119">
        <v>26</v>
      </c>
      <c r="G119">
        <f t="shared" si="5"/>
        <v>299</v>
      </c>
      <c r="H119" s="3">
        <f t="shared" ref="H119:J119" si="21">A119*100/$G119</f>
        <v>11.371237458193979</v>
      </c>
      <c r="I119" s="3">
        <f t="shared" si="21"/>
        <v>79.933110367892979</v>
      </c>
      <c r="J119" s="3">
        <f t="shared" si="21"/>
        <v>8.695652173913043</v>
      </c>
    </row>
    <row r="120" spans="1:10">
      <c r="A120" t="s">
        <v>50</v>
      </c>
      <c r="G120">
        <f t="shared" si="5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5"/>
        <v>0</v>
      </c>
    </row>
    <row r="122" spans="1:10">
      <c r="A122">
        <v>37</v>
      </c>
      <c r="B122">
        <v>243</v>
      </c>
      <c r="C122">
        <v>19</v>
      </c>
      <c r="G122">
        <f t="shared" si="5"/>
        <v>299</v>
      </c>
      <c r="H122" s="3">
        <f t="shared" ref="H122:J122" si="22">A122*100/$G122</f>
        <v>12.374581939799331</v>
      </c>
      <c r="I122" s="3">
        <f t="shared" si="22"/>
        <v>81.27090301003345</v>
      </c>
      <c r="J122" s="3">
        <f t="shared" si="22"/>
        <v>6.3545150501672243</v>
      </c>
    </row>
    <row r="123" spans="1:10">
      <c r="A123" t="s">
        <v>51</v>
      </c>
      <c r="G123">
        <f t="shared" si="5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5"/>
        <v>0</v>
      </c>
    </row>
    <row r="125" spans="1:10">
      <c r="A125">
        <v>46</v>
      </c>
      <c r="B125">
        <v>163</v>
      </c>
      <c r="C125">
        <v>90</v>
      </c>
      <c r="G125">
        <f t="shared" si="5"/>
        <v>299</v>
      </c>
      <c r="H125" s="3">
        <f t="shared" ref="H125:J125" si="23">A125*100/$G125</f>
        <v>15.384615384615385</v>
      </c>
      <c r="I125" s="3">
        <f t="shared" si="23"/>
        <v>54.515050167224082</v>
      </c>
      <c r="J125" s="3">
        <f t="shared" si="23"/>
        <v>30.100334448160535</v>
      </c>
    </row>
    <row r="126" spans="1:10">
      <c r="A126" t="s">
        <v>52</v>
      </c>
      <c r="G126">
        <f t="shared" si="5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5"/>
        <v>0</v>
      </c>
    </row>
    <row r="128" spans="1:10">
      <c r="A128">
        <v>47</v>
      </c>
      <c r="B128">
        <v>108</v>
      </c>
      <c r="C128">
        <v>144</v>
      </c>
      <c r="G128">
        <f t="shared" si="5"/>
        <v>299</v>
      </c>
      <c r="H128" s="3">
        <f t="shared" ref="H128:J128" si="24">A128*100/$G128</f>
        <v>15.719063545150501</v>
      </c>
      <c r="I128" s="3">
        <f t="shared" si="24"/>
        <v>36.120401337792643</v>
      </c>
      <c r="J128" s="3">
        <f t="shared" si="24"/>
        <v>48.16053511705686</v>
      </c>
    </row>
    <row r="129" spans="1:10">
      <c r="A129" t="s">
        <v>53</v>
      </c>
      <c r="G129">
        <f t="shared" si="5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5"/>
        <v>0</v>
      </c>
    </row>
    <row r="131" spans="1:10">
      <c r="A131">
        <v>56</v>
      </c>
      <c r="B131">
        <v>192</v>
      </c>
      <c r="C131">
        <v>51</v>
      </c>
      <c r="G131">
        <f t="shared" si="5"/>
        <v>299</v>
      </c>
      <c r="H131" s="3">
        <f t="shared" ref="H131:J131" si="25">A131*100/$G131</f>
        <v>18.729096989966557</v>
      </c>
      <c r="I131" s="3">
        <f t="shared" si="25"/>
        <v>64.214046822742475</v>
      </c>
      <c r="J131" s="3">
        <f t="shared" si="25"/>
        <v>17.056856187290968</v>
      </c>
    </row>
    <row r="132" spans="1:10">
      <c r="A132" t="s">
        <v>54</v>
      </c>
      <c r="G132">
        <f t="shared" si="5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5"/>
        <v>0</v>
      </c>
    </row>
    <row r="134" spans="1:10">
      <c r="A134">
        <v>48</v>
      </c>
      <c r="B134">
        <v>163</v>
      </c>
      <c r="C134">
        <v>88</v>
      </c>
      <c r="G134">
        <f t="shared" si="5"/>
        <v>299</v>
      </c>
      <c r="H134" s="3">
        <f t="shared" ref="H134:J134" si="26">A134*100/$G134</f>
        <v>16.053511705685619</v>
      </c>
      <c r="I134" s="3">
        <f t="shared" si="26"/>
        <v>54.515050167224082</v>
      </c>
      <c r="J134" s="3">
        <f t="shared" si="26"/>
        <v>29.431438127090303</v>
      </c>
    </row>
    <row r="135" spans="1:10">
      <c r="A135" t="s">
        <v>55</v>
      </c>
      <c r="G135">
        <f t="shared" ref="G135:G198" si="27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7"/>
        <v>0</v>
      </c>
    </row>
    <row r="137" spans="1:10">
      <c r="A137">
        <v>178</v>
      </c>
      <c r="B137">
        <v>64</v>
      </c>
      <c r="C137">
        <v>57</v>
      </c>
      <c r="G137">
        <f t="shared" si="27"/>
        <v>299</v>
      </c>
      <c r="H137" s="3">
        <f t="shared" ref="H137:J137" si="28">A137*100/$G137</f>
        <v>59.531772575250834</v>
      </c>
      <c r="I137" s="3">
        <f t="shared" si="28"/>
        <v>21.404682274247492</v>
      </c>
      <c r="J137" s="3">
        <f t="shared" si="28"/>
        <v>19.063545150501671</v>
      </c>
    </row>
    <row r="138" spans="1:10">
      <c r="A138" t="s">
        <v>56</v>
      </c>
      <c r="G138">
        <f t="shared" si="27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7"/>
        <v>0</v>
      </c>
    </row>
    <row r="140" spans="1:10">
      <c r="A140">
        <v>168</v>
      </c>
      <c r="B140">
        <v>58</v>
      </c>
      <c r="C140">
        <v>73</v>
      </c>
      <c r="G140">
        <f t="shared" si="27"/>
        <v>299</v>
      </c>
      <c r="H140" s="3">
        <f t="shared" ref="H140:J140" si="29">A140*100/$G140</f>
        <v>56.187290969899664</v>
      </c>
      <c r="I140" s="3">
        <f t="shared" si="29"/>
        <v>19.397993311036789</v>
      </c>
      <c r="J140" s="3">
        <f t="shared" si="29"/>
        <v>24.414715719063544</v>
      </c>
    </row>
    <row r="141" spans="1:10">
      <c r="A141" t="s">
        <v>57</v>
      </c>
      <c r="G141">
        <f t="shared" si="27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7"/>
        <v>0</v>
      </c>
    </row>
    <row r="143" spans="1:10">
      <c r="A143">
        <v>55</v>
      </c>
      <c r="B143">
        <v>100</v>
      </c>
      <c r="C143">
        <v>144</v>
      </c>
      <c r="G143">
        <f t="shared" si="27"/>
        <v>299</v>
      </c>
      <c r="H143" s="3">
        <f t="shared" ref="H143:J143" si="30">A143*100/$G143</f>
        <v>18.394648829431439</v>
      </c>
      <c r="I143" s="3">
        <f t="shared" si="30"/>
        <v>33.444816053511708</v>
      </c>
      <c r="J143" s="3">
        <f t="shared" si="30"/>
        <v>48.16053511705686</v>
      </c>
    </row>
    <row r="144" spans="1:10">
      <c r="A144" t="s">
        <v>58</v>
      </c>
      <c r="G144">
        <f t="shared" si="27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7"/>
        <v>0</v>
      </c>
    </row>
    <row r="146" spans="1:10">
      <c r="A146">
        <v>49</v>
      </c>
      <c r="B146">
        <v>83</v>
      </c>
      <c r="C146">
        <v>167</v>
      </c>
      <c r="G146">
        <f t="shared" si="27"/>
        <v>299</v>
      </c>
      <c r="H146" s="3">
        <f t="shared" ref="H146:J146" si="31">A146*100/$G146</f>
        <v>16.387959866220736</v>
      </c>
      <c r="I146" s="3">
        <f t="shared" si="31"/>
        <v>27.759197324414714</v>
      </c>
      <c r="J146" s="3">
        <f t="shared" si="31"/>
        <v>55.852842809364546</v>
      </c>
    </row>
    <row r="147" spans="1:10">
      <c r="A147" t="s">
        <v>59</v>
      </c>
      <c r="G147">
        <f t="shared" si="27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7"/>
        <v>0</v>
      </c>
    </row>
    <row r="149" spans="1:10">
      <c r="A149">
        <v>60</v>
      </c>
      <c r="B149">
        <v>185</v>
      </c>
      <c r="C149">
        <v>54</v>
      </c>
      <c r="G149">
        <f t="shared" si="27"/>
        <v>299</v>
      </c>
      <c r="H149" s="3">
        <f t="shared" ref="H149:J149" si="32">A149*100/$G149</f>
        <v>20.066889632107024</v>
      </c>
      <c r="I149" s="3">
        <f t="shared" si="32"/>
        <v>61.872909698996658</v>
      </c>
      <c r="J149" s="3">
        <f t="shared" si="32"/>
        <v>18.060200668896321</v>
      </c>
    </row>
    <row r="150" spans="1:10">
      <c r="A150" t="s">
        <v>60</v>
      </c>
      <c r="G150">
        <f t="shared" si="27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7"/>
        <v>0</v>
      </c>
    </row>
    <row r="152" spans="1:10">
      <c r="A152">
        <v>53</v>
      </c>
      <c r="B152">
        <v>190</v>
      </c>
      <c r="C152">
        <v>56</v>
      </c>
      <c r="G152">
        <f t="shared" si="27"/>
        <v>299</v>
      </c>
      <c r="H152" s="3">
        <f t="shared" ref="H152:J152" si="33">A152*100/$G152</f>
        <v>17.725752508361204</v>
      </c>
      <c r="I152" s="3">
        <f t="shared" si="33"/>
        <v>63.545150501672239</v>
      </c>
      <c r="J152" s="3">
        <f t="shared" si="33"/>
        <v>18.729096989966557</v>
      </c>
    </row>
    <row r="153" spans="1:10">
      <c r="A153" t="s">
        <v>61</v>
      </c>
      <c r="G153">
        <f t="shared" si="27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7"/>
        <v>0</v>
      </c>
    </row>
    <row r="155" spans="1:10">
      <c r="A155">
        <v>51</v>
      </c>
      <c r="B155">
        <v>209</v>
      </c>
      <c r="C155">
        <v>39</v>
      </c>
      <c r="G155">
        <f t="shared" si="27"/>
        <v>299</v>
      </c>
      <c r="H155" s="3">
        <f t="shared" ref="H155:J155" si="34">A155*100/$G155</f>
        <v>17.056856187290968</v>
      </c>
      <c r="I155" s="3">
        <f t="shared" si="34"/>
        <v>69.899665551839462</v>
      </c>
      <c r="J155" s="3">
        <f t="shared" si="34"/>
        <v>13.043478260869565</v>
      </c>
    </row>
    <row r="156" spans="1:10">
      <c r="A156" t="s">
        <v>62</v>
      </c>
      <c r="G156">
        <f t="shared" si="27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7"/>
        <v>0</v>
      </c>
    </row>
    <row r="158" spans="1:10">
      <c r="A158">
        <v>48</v>
      </c>
      <c r="B158">
        <v>159</v>
      </c>
      <c r="C158">
        <v>92</v>
      </c>
      <c r="G158">
        <f t="shared" si="27"/>
        <v>299</v>
      </c>
      <c r="H158" s="3">
        <f t="shared" ref="H158:J158" si="35">A158*100/$G158</f>
        <v>16.053511705685619</v>
      </c>
      <c r="I158" s="3">
        <f t="shared" si="35"/>
        <v>53.177257525083611</v>
      </c>
      <c r="J158" s="3">
        <f t="shared" si="35"/>
        <v>30.76923076923077</v>
      </c>
    </row>
    <row r="159" spans="1:10">
      <c r="A159" t="s">
        <v>63</v>
      </c>
      <c r="G159">
        <f t="shared" si="27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7"/>
        <v>0</v>
      </c>
    </row>
    <row r="161" spans="1:10">
      <c r="A161">
        <v>43</v>
      </c>
      <c r="B161">
        <v>241</v>
      </c>
      <c r="C161">
        <v>15</v>
      </c>
      <c r="G161">
        <f t="shared" si="27"/>
        <v>299</v>
      </c>
      <c r="H161" s="3">
        <f t="shared" ref="H161:J161" si="36">A161*100/$G161</f>
        <v>14.381270903010034</v>
      </c>
      <c r="I161" s="3">
        <f t="shared" si="36"/>
        <v>80.602006688963215</v>
      </c>
      <c r="J161" s="3">
        <f t="shared" si="36"/>
        <v>5.0167224080267561</v>
      </c>
    </row>
    <row r="162" spans="1:10">
      <c r="A162" t="s">
        <v>64</v>
      </c>
      <c r="G162">
        <f t="shared" si="27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7"/>
        <v>0</v>
      </c>
    </row>
    <row r="164" spans="1:10">
      <c r="A164">
        <v>46</v>
      </c>
      <c r="B164">
        <v>244</v>
      </c>
      <c r="C164">
        <v>9</v>
      </c>
      <c r="G164">
        <f t="shared" si="27"/>
        <v>299</v>
      </c>
      <c r="H164" s="3">
        <f t="shared" ref="H164:J164" si="37">A164*100/$G164</f>
        <v>15.384615384615385</v>
      </c>
      <c r="I164" s="3">
        <f t="shared" si="37"/>
        <v>81.605351170568568</v>
      </c>
      <c r="J164" s="3">
        <f t="shared" si="37"/>
        <v>3.0100334448160537</v>
      </c>
    </row>
    <row r="165" spans="1:10">
      <c r="A165" t="s">
        <v>65</v>
      </c>
      <c r="G165">
        <f t="shared" si="27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7"/>
        <v>0</v>
      </c>
    </row>
    <row r="167" spans="1:10">
      <c r="A167">
        <v>44</v>
      </c>
      <c r="B167">
        <v>243</v>
      </c>
      <c r="C167">
        <v>12</v>
      </c>
      <c r="G167">
        <f t="shared" si="27"/>
        <v>299</v>
      </c>
      <c r="H167" s="3">
        <f t="shared" ref="H167:J167" si="38">A167*100/$G167</f>
        <v>14.715719063545151</v>
      </c>
      <c r="I167" s="3">
        <f t="shared" si="38"/>
        <v>81.27090301003345</v>
      </c>
      <c r="J167" s="3">
        <f t="shared" si="38"/>
        <v>4.0133779264214047</v>
      </c>
    </row>
    <row r="168" spans="1:10">
      <c r="A168" t="s">
        <v>66</v>
      </c>
      <c r="G168">
        <f t="shared" si="27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7"/>
        <v>0</v>
      </c>
    </row>
    <row r="170" spans="1:10">
      <c r="A170">
        <v>44</v>
      </c>
      <c r="B170">
        <v>211</v>
      </c>
      <c r="C170">
        <v>44</v>
      </c>
      <c r="G170">
        <f t="shared" si="27"/>
        <v>299</v>
      </c>
      <c r="H170" s="3">
        <f t="shared" ref="H170:J170" si="39">A170*100/$G170</f>
        <v>14.715719063545151</v>
      </c>
      <c r="I170" s="3">
        <f t="shared" si="39"/>
        <v>70.568561872909697</v>
      </c>
      <c r="J170" s="3">
        <f t="shared" si="39"/>
        <v>14.715719063545151</v>
      </c>
    </row>
    <row r="171" spans="1:10">
      <c r="A171" t="s">
        <v>67</v>
      </c>
      <c r="G171">
        <f t="shared" si="27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7"/>
        <v>0</v>
      </c>
    </row>
    <row r="173" spans="1:10">
      <c r="A173">
        <v>50</v>
      </c>
      <c r="B173">
        <v>194</v>
      </c>
      <c r="C173">
        <v>55</v>
      </c>
      <c r="G173">
        <f t="shared" si="27"/>
        <v>299</v>
      </c>
      <c r="H173" s="3">
        <f t="shared" ref="H173:J173" si="40">A173*100/$G173</f>
        <v>16.722408026755854</v>
      </c>
      <c r="I173" s="3">
        <f t="shared" si="40"/>
        <v>64.88294314381271</v>
      </c>
      <c r="J173" s="3">
        <f t="shared" si="40"/>
        <v>18.394648829431439</v>
      </c>
    </row>
    <row r="174" spans="1:10">
      <c r="A174" t="s">
        <v>68</v>
      </c>
      <c r="G174">
        <f t="shared" si="27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7"/>
        <v>0</v>
      </c>
    </row>
    <row r="176" spans="1:10">
      <c r="A176">
        <v>49</v>
      </c>
      <c r="B176">
        <v>186</v>
      </c>
      <c r="C176">
        <v>64</v>
      </c>
      <c r="G176">
        <f t="shared" si="27"/>
        <v>299</v>
      </c>
      <c r="H176" s="3">
        <f t="shared" ref="H176:J176" si="41">A176*100/$G176</f>
        <v>16.387959866220736</v>
      </c>
      <c r="I176" s="3">
        <f t="shared" si="41"/>
        <v>62.207357859531776</v>
      </c>
      <c r="J176" s="3">
        <f t="shared" si="41"/>
        <v>21.404682274247492</v>
      </c>
    </row>
    <row r="177" spans="1:10">
      <c r="A177" t="s">
        <v>69</v>
      </c>
      <c r="G177">
        <f t="shared" si="27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7"/>
        <v>0</v>
      </c>
    </row>
    <row r="179" spans="1:10">
      <c r="A179">
        <v>59</v>
      </c>
      <c r="B179">
        <v>233</v>
      </c>
      <c r="C179">
        <v>7</v>
      </c>
      <c r="G179">
        <f t="shared" si="27"/>
        <v>299</v>
      </c>
      <c r="H179" s="3">
        <f t="shared" ref="H179:J179" si="42">A179*100/$G179</f>
        <v>19.732441471571907</v>
      </c>
      <c r="I179" s="3">
        <f t="shared" si="42"/>
        <v>77.926421404682273</v>
      </c>
      <c r="J179" s="3">
        <f t="shared" si="42"/>
        <v>2.3411371237458196</v>
      </c>
    </row>
    <row r="180" spans="1:10">
      <c r="A180" t="s">
        <v>70</v>
      </c>
      <c r="G180">
        <f t="shared" si="27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7"/>
        <v>0</v>
      </c>
    </row>
    <row r="182" spans="1:10">
      <c r="A182">
        <v>58</v>
      </c>
      <c r="B182">
        <v>234</v>
      </c>
      <c r="C182">
        <v>7</v>
      </c>
      <c r="G182">
        <f t="shared" si="27"/>
        <v>299</v>
      </c>
      <c r="H182" s="3">
        <f t="shared" ref="H182:J182" si="43">A182*100/$G182</f>
        <v>19.397993311036789</v>
      </c>
      <c r="I182" s="3">
        <f t="shared" si="43"/>
        <v>78.260869565217391</v>
      </c>
      <c r="J182" s="3">
        <f t="shared" si="43"/>
        <v>2.3411371237458196</v>
      </c>
    </row>
    <row r="183" spans="1:10">
      <c r="A183" t="s">
        <v>71</v>
      </c>
      <c r="G183">
        <f t="shared" si="27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7"/>
        <v>0</v>
      </c>
    </row>
    <row r="185" spans="1:10">
      <c r="A185">
        <v>41</v>
      </c>
      <c r="B185">
        <v>252</v>
      </c>
      <c r="C185">
        <v>6</v>
      </c>
      <c r="G185">
        <f t="shared" si="27"/>
        <v>299</v>
      </c>
      <c r="H185" s="3">
        <f t="shared" ref="H185:J185" si="44">A185*100/$G185</f>
        <v>13.7123745819398</v>
      </c>
      <c r="I185" s="3">
        <f t="shared" si="44"/>
        <v>84.280936454849495</v>
      </c>
      <c r="J185" s="3">
        <f t="shared" si="44"/>
        <v>2.0066889632107023</v>
      </c>
    </row>
    <row r="186" spans="1:10">
      <c r="A186" t="s">
        <v>72</v>
      </c>
      <c r="G186">
        <f t="shared" si="27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7"/>
        <v>0</v>
      </c>
    </row>
    <row r="188" spans="1:10">
      <c r="A188">
        <v>43</v>
      </c>
      <c r="B188">
        <v>255</v>
      </c>
      <c r="C188">
        <v>1</v>
      </c>
      <c r="G188">
        <f t="shared" si="27"/>
        <v>299</v>
      </c>
      <c r="H188" s="3">
        <f t="shared" ref="H188:J188" si="45">A188*100/$G188</f>
        <v>14.381270903010034</v>
      </c>
      <c r="I188" s="3">
        <f t="shared" si="45"/>
        <v>85.284280936454849</v>
      </c>
      <c r="J188" s="3">
        <f t="shared" si="45"/>
        <v>0.33444816053511706</v>
      </c>
    </row>
    <row r="189" spans="1:10">
      <c r="A189" t="s">
        <v>73</v>
      </c>
      <c r="G189">
        <f t="shared" si="27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7"/>
        <v>0</v>
      </c>
    </row>
    <row r="191" spans="1:10">
      <c r="A191">
        <v>41</v>
      </c>
      <c r="B191">
        <v>247</v>
      </c>
      <c r="C191">
        <v>11</v>
      </c>
      <c r="G191">
        <f t="shared" si="27"/>
        <v>299</v>
      </c>
      <c r="H191" s="3">
        <f t="shared" ref="H191:J191" si="46">A191*100/$G191</f>
        <v>13.7123745819398</v>
      </c>
      <c r="I191" s="3">
        <f t="shared" si="46"/>
        <v>82.608695652173907</v>
      </c>
      <c r="J191" s="3">
        <f t="shared" si="46"/>
        <v>3.6789297658862878</v>
      </c>
    </row>
    <row r="192" spans="1:10">
      <c r="A192" t="s">
        <v>74</v>
      </c>
      <c r="G192">
        <f t="shared" si="27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7"/>
        <v>0</v>
      </c>
    </row>
    <row r="194" spans="1:10">
      <c r="A194">
        <v>45</v>
      </c>
      <c r="B194">
        <v>183</v>
      </c>
      <c r="C194">
        <v>71</v>
      </c>
      <c r="G194">
        <f t="shared" si="27"/>
        <v>299</v>
      </c>
      <c r="H194" s="3">
        <f t="shared" ref="H194:J194" si="47">A194*100/$G194</f>
        <v>15.050167224080267</v>
      </c>
      <c r="I194" s="3">
        <f t="shared" si="47"/>
        <v>61.204013377926422</v>
      </c>
      <c r="J194" s="3">
        <f t="shared" si="47"/>
        <v>23.745819397993312</v>
      </c>
    </row>
    <row r="195" spans="1:10">
      <c r="A195" t="s">
        <v>75</v>
      </c>
      <c r="G195">
        <f t="shared" si="27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7"/>
        <v>0</v>
      </c>
    </row>
    <row r="197" spans="1:10">
      <c r="A197">
        <v>209</v>
      </c>
      <c r="B197">
        <v>54</v>
      </c>
      <c r="C197">
        <v>36</v>
      </c>
      <c r="G197">
        <f t="shared" si="27"/>
        <v>299</v>
      </c>
      <c r="H197" s="3">
        <f t="shared" ref="H197:J197" si="48">A197*100/$G197</f>
        <v>69.899665551839462</v>
      </c>
      <c r="I197" s="3">
        <f t="shared" si="48"/>
        <v>18.060200668896321</v>
      </c>
      <c r="J197" s="3">
        <f t="shared" si="48"/>
        <v>12.040133779264215</v>
      </c>
    </row>
    <row r="198" spans="1:10">
      <c r="A198" t="s">
        <v>76</v>
      </c>
      <c r="G198">
        <f t="shared" si="27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9">SUM(A199:F199)</f>
        <v>0</v>
      </c>
    </row>
    <row r="200" spans="1:10">
      <c r="A200">
        <v>196</v>
      </c>
      <c r="B200">
        <v>63</v>
      </c>
      <c r="C200">
        <v>40</v>
      </c>
      <c r="G200">
        <f t="shared" si="49"/>
        <v>299</v>
      </c>
      <c r="H200" s="3">
        <f t="shared" ref="H200:J200" si="50">A200*100/$G200</f>
        <v>65.551839464882946</v>
      </c>
      <c r="I200" s="3">
        <f t="shared" si="50"/>
        <v>21.070234113712374</v>
      </c>
      <c r="J200" s="3">
        <f t="shared" si="50"/>
        <v>13.377926421404682</v>
      </c>
    </row>
    <row r="201" spans="1:10">
      <c r="A201" t="s">
        <v>77</v>
      </c>
      <c r="G201">
        <f t="shared" si="49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9"/>
        <v>0</v>
      </c>
    </row>
    <row r="203" spans="1:10">
      <c r="A203">
        <v>113</v>
      </c>
      <c r="B203">
        <v>116</v>
      </c>
      <c r="C203">
        <v>70</v>
      </c>
      <c r="G203">
        <f t="shared" si="49"/>
        <v>299</v>
      </c>
      <c r="H203" s="3">
        <f t="shared" ref="H203:J203" si="51">A203*100/$G203</f>
        <v>37.792642140468224</v>
      </c>
      <c r="I203" s="3">
        <f t="shared" si="51"/>
        <v>38.795986622073578</v>
      </c>
      <c r="J203" s="3">
        <f t="shared" si="51"/>
        <v>23.411371237458194</v>
      </c>
    </row>
    <row r="204" spans="1:10">
      <c r="A204" t="s">
        <v>78</v>
      </c>
      <c r="G204">
        <f t="shared" si="49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9"/>
        <v>0</v>
      </c>
    </row>
    <row r="206" spans="1:10">
      <c r="A206">
        <v>112</v>
      </c>
      <c r="B206">
        <v>119</v>
      </c>
      <c r="C206">
        <v>68</v>
      </c>
      <c r="G206">
        <f t="shared" si="49"/>
        <v>299</v>
      </c>
      <c r="H206" s="3">
        <f t="shared" ref="H206:J206" si="52">A206*100/$G206</f>
        <v>37.458193979933114</v>
      </c>
      <c r="I206" s="3">
        <f t="shared" si="52"/>
        <v>39.799331103678931</v>
      </c>
      <c r="J206" s="3">
        <f t="shared" si="52"/>
        <v>22.742474916387959</v>
      </c>
    </row>
    <row r="207" spans="1:10">
      <c r="A207" t="s">
        <v>79</v>
      </c>
      <c r="G207">
        <f t="shared" si="49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9"/>
        <v>0</v>
      </c>
    </row>
    <row r="209" spans="1:10">
      <c r="A209">
        <v>81</v>
      </c>
      <c r="B209">
        <v>200</v>
      </c>
      <c r="C209">
        <v>18</v>
      </c>
      <c r="G209">
        <f t="shared" si="49"/>
        <v>299</v>
      </c>
      <c r="H209" s="3">
        <f t="shared" ref="H209:J209" si="53">A209*100/$G209</f>
        <v>27.090301003344482</v>
      </c>
      <c r="I209" s="3">
        <f t="shared" si="53"/>
        <v>66.889632107023417</v>
      </c>
      <c r="J209" s="3">
        <f t="shared" si="53"/>
        <v>6.0200668896321075</v>
      </c>
    </row>
    <row r="210" spans="1:10">
      <c r="A210" t="s">
        <v>80</v>
      </c>
      <c r="G210">
        <f t="shared" si="49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9"/>
        <v>0</v>
      </c>
    </row>
    <row r="212" spans="1:10">
      <c r="A212">
        <v>79</v>
      </c>
      <c r="B212">
        <v>190</v>
      </c>
      <c r="C212">
        <v>30</v>
      </c>
      <c r="G212">
        <f t="shared" si="49"/>
        <v>299</v>
      </c>
      <c r="H212" s="3">
        <f t="shared" ref="H212:J212" si="54">A212*100/$G212</f>
        <v>26.421404682274247</v>
      </c>
      <c r="I212" s="3">
        <f t="shared" si="54"/>
        <v>63.545150501672239</v>
      </c>
      <c r="J212" s="3">
        <f t="shared" si="54"/>
        <v>10.033444816053512</v>
      </c>
    </row>
    <row r="213" spans="1:10">
      <c r="A213" t="s">
        <v>81</v>
      </c>
      <c r="G213">
        <f t="shared" si="49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9"/>
        <v>0</v>
      </c>
    </row>
    <row r="215" spans="1:10">
      <c r="A215">
        <v>81</v>
      </c>
      <c r="B215">
        <v>128</v>
      </c>
      <c r="C215">
        <v>90</v>
      </c>
      <c r="G215">
        <f t="shared" si="49"/>
        <v>299</v>
      </c>
      <c r="H215" s="3">
        <f t="shared" ref="H215:J215" si="55">A215*100/$G215</f>
        <v>27.090301003344482</v>
      </c>
      <c r="I215" s="3">
        <f t="shared" si="55"/>
        <v>42.809364548494983</v>
      </c>
      <c r="J215" s="3">
        <f t="shared" si="55"/>
        <v>30.100334448160535</v>
      </c>
    </row>
    <row r="216" spans="1:10">
      <c r="A216" t="s">
        <v>82</v>
      </c>
      <c r="G216">
        <f t="shared" si="49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9"/>
        <v>0</v>
      </c>
    </row>
    <row r="218" spans="1:10">
      <c r="A218">
        <v>72</v>
      </c>
      <c r="B218">
        <v>160</v>
      </c>
      <c r="C218">
        <v>67</v>
      </c>
      <c r="G218">
        <f t="shared" si="49"/>
        <v>299</v>
      </c>
      <c r="H218" s="3">
        <f t="shared" ref="H218:J218" si="56">A218*100/$G218</f>
        <v>24.08026755852843</v>
      </c>
      <c r="I218" s="3">
        <f t="shared" si="56"/>
        <v>53.511705685618729</v>
      </c>
      <c r="J218" s="3">
        <f t="shared" si="56"/>
        <v>22.408026755852841</v>
      </c>
    </row>
    <row r="219" spans="1:10">
      <c r="A219" t="s">
        <v>83</v>
      </c>
      <c r="G219">
        <f t="shared" si="49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9"/>
        <v>0</v>
      </c>
    </row>
    <row r="221" spans="1:10">
      <c r="A221">
        <v>57</v>
      </c>
      <c r="B221">
        <v>176</v>
      </c>
      <c r="C221">
        <v>66</v>
      </c>
      <c r="G221">
        <f t="shared" si="49"/>
        <v>299</v>
      </c>
      <c r="H221" s="3">
        <f t="shared" ref="H221:J221" si="57">A221*100/$G221</f>
        <v>19.063545150501671</v>
      </c>
      <c r="I221" s="3">
        <f t="shared" si="57"/>
        <v>58.862876254180605</v>
      </c>
      <c r="J221" s="3">
        <f t="shared" si="57"/>
        <v>22.073578595317727</v>
      </c>
    </row>
    <row r="222" spans="1:10">
      <c r="A222" t="s">
        <v>84</v>
      </c>
      <c r="G222">
        <f t="shared" si="49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9"/>
        <v>0</v>
      </c>
    </row>
    <row r="224" spans="1:10">
      <c r="A224">
        <v>47</v>
      </c>
      <c r="B224">
        <v>104</v>
      </c>
      <c r="C224">
        <v>148</v>
      </c>
      <c r="G224">
        <f t="shared" si="49"/>
        <v>299</v>
      </c>
      <c r="H224" s="3">
        <f t="shared" ref="H224:J224" si="58">A224*100/$G224</f>
        <v>15.719063545150501</v>
      </c>
      <c r="I224" s="3">
        <f t="shared" si="58"/>
        <v>34.782608695652172</v>
      </c>
      <c r="J224" s="3">
        <f t="shared" si="58"/>
        <v>49.498327759197323</v>
      </c>
    </row>
    <row r="225" spans="1:10">
      <c r="A225" t="s">
        <v>85</v>
      </c>
      <c r="G225">
        <f t="shared" si="49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9"/>
        <v>0</v>
      </c>
    </row>
    <row r="227" spans="1:10">
      <c r="A227">
        <v>89</v>
      </c>
      <c r="B227">
        <v>151</v>
      </c>
      <c r="C227">
        <v>59</v>
      </c>
      <c r="G227">
        <f t="shared" si="49"/>
        <v>299</v>
      </c>
      <c r="H227" s="3">
        <f t="shared" ref="H227:J227" si="59">A227*100/$G227</f>
        <v>29.765886287625417</v>
      </c>
      <c r="I227" s="3">
        <f t="shared" si="59"/>
        <v>50.501672240802677</v>
      </c>
      <c r="J227" s="3">
        <f t="shared" si="59"/>
        <v>19.732441471571907</v>
      </c>
    </row>
    <row r="228" spans="1:10">
      <c r="A228" t="s">
        <v>86</v>
      </c>
      <c r="G228">
        <f t="shared" si="49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9"/>
        <v>0</v>
      </c>
    </row>
    <row r="230" spans="1:10">
      <c r="A230">
        <v>58</v>
      </c>
      <c r="B230">
        <v>138</v>
      </c>
      <c r="C230">
        <v>103</v>
      </c>
      <c r="G230">
        <f t="shared" si="49"/>
        <v>299</v>
      </c>
      <c r="H230" s="3">
        <f t="shared" ref="H230:J230" si="60">A230*100/$G230</f>
        <v>19.397993311036789</v>
      </c>
      <c r="I230" s="3">
        <f t="shared" si="60"/>
        <v>46.153846153846153</v>
      </c>
      <c r="J230" s="3">
        <f t="shared" si="60"/>
        <v>34.448160535117054</v>
      </c>
    </row>
    <row r="231" spans="1:10">
      <c r="A231" t="s">
        <v>87</v>
      </c>
      <c r="G231">
        <f t="shared" si="49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9"/>
        <v>0</v>
      </c>
    </row>
    <row r="233" spans="1:10">
      <c r="A233">
        <v>68</v>
      </c>
      <c r="B233">
        <v>138</v>
      </c>
      <c r="C233">
        <v>93</v>
      </c>
      <c r="G233">
        <f t="shared" si="49"/>
        <v>299</v>
      </c>
      <c r="H233" s="3">
        <f t="shared" ref="H233:J233" si="61">A233*100/$G233</f>
        <v>22.742474916387959</v>
      </c>
      <c r="I233" s="3">
        <f t="shared" si="61"/>
        <v>46.153846153846153</v>
      </c>
      <c r="J233" s="3">
        <f t="shared" si="61"/>
        <v>31.103678929765888</v>
      </c>
    </row>
    <row r="234" spans="1:10">
      <c r="A234" t="s">
        <v>88</v>
      </c>
      <c r="G234">
        <f t="shared" si="49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9"/>
        <v>0</v>
      </c>
    </row>
    <row r="236" spans="1:10">
      <c r="A236">
        <v>49</v>
      </c>
      <c r="B236">
        <v>78</v>
      </c>
      <c r="C236">
        <v>172</v>
      </c>
      <c r="G236">
        <f t="shared" si="49"/>
        <v>299</v>
      </c>
      <c r="H236" s="3">
        <f t="shared" ref="H236:J236" si="62">A236*100/$G236</f>
        <v>16.387959866220736</v>
      </c>
      <c r="I236" s="3">
        <f t="shared" si="62"/>
        <v>26.086956521739129</v>
      </c>
      <c r="J236" s="3">
        <f t="shared" si="62"/>
        <v>57.525083612040135</v>
      </c>
    </row>
    <row r="237" spans="1:10">
      <c r="A237" t="s">
        <v>89</v>
      </c>
      <c r="G237">
        <f t="shared" si="49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9"/>
        <v>0</v>
      </c>
    </row>
    <row r="239" spans="1:10">
      <c r="A239">
        <v>59</v>
      </c>
      <c r="B239">
        <v>168</v>
      </c>
      <c r="C239">
        <v>72</v>
      </c>
      <c r="G239">
        <f t="shared" si="49"/>
        <v>299</v>
      </c>
      <c r="H239" s="3">
        <f t="shared" ref="H239:J239" si="63">A239*100/$G239</f>
        <v>19.732441471571907</v>
      </c>
      <c r="I239" s="3">
        <f t="shared" si="63"/>
        <v>56.187290969899664</v>
      </c>
      <c r="J239" s="3">
        <f t="shared" si="63"/>
        <v>24.08026755852843</v>
      </c>
    </row>
    <row r="240" spans="1:10">
      <c r="A240" t="s">
        <v>90</v>
      </c>
      <c r="G240">
        <f t="shared" si="49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9"/>
        <v>0</v>
      </c>
    </row>
    <row r="242" spans="1:10">
      <c r="A242">
        <v>61</v>
      </c>
      <c r="B242">
        <v>150</v>
      </c>
      <c r="C242">
        <v>88</v>
      </c>
      <c r="G242">
        <f t="shared" si="49"/>
        <v>299</v>
      </c>
      <c r="H242" s="3">
        <f t="shared" ref="H242:J242" si="64">A242*100/$G242</f>
        <v>20.401337792642142</v>
      </c>
      <c r="I242" s="3">
        <f t="shared" si="64"/>
        <v>50.167224080267559</v>
      </c>
      <c r="J242" s="3">
        <f t="shared" si="64"/>
        <v>29.431438127090303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6" width="8.83203125" customWidth="1"/>
    <col min="7" max="7" width="4.5" customWidth="1"/>
    <col min="8" max="8" width="11" customWidth="1"/>
  </cols>
  <sheetData>
    <row r="1" spans="1:10">
      <c r="A1" s="1" t="s">
        <v>111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26</v>
      </c>
      <c r="C5">
        <v>477</v>
      </c>
      <c r="G5">
        <f>SUM(A5:F5)</f>
        <v>503</v>
      </c>
      <c r="H5" s="3">
        <f>A5*100/$G5</f>
        <v>0</v>
      </c>
      <c r="I5" s="3">
        <f>B5*100/$G5</f>
        <v>5.1689860834990062</v>
      </c>
      <c r="J5" s="3">
        <f>C5*100/$G5</f>
        <v>94.831013916500993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350</v>
      </c>
      <c r="C8">
        <v>153</v>
      </c>
      <c r="G8">
        <f t="shared" ref="G8:G68" si="0">SUM(A8:F8)</f>
        <v>503</v>
      </c>
      <c r="H8" s="3">
        <f t="shared" ref="H8:J8" si="1">A8*100/$G8</f>
        <v>0</v>
      </c>
      <c r="I8" s="3">
        <f t="shared" si="1"/>
        <v>69.582504970178931</v>
      </c>
      <c r="J8" s="3">
        <f t="shared" si="1"/>
        <v>30.417495029821072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226</v>
      </c>
      <c r="C11">
        <v>277</v>
      </c>
      <c r="G11">
        <f t="shared" si="0"/>
        <v>503</v>
      </c>
      <c r="H11" s="3">
        <f t="shared" ref="H11:M71" si="2">A11*100/$G11</f>
        <v>0</v>
      </c>
      <c r="I11" s="3">
        <f t="shared" si="2"/>
        <v>44.930417495029822</v>
      </c>
      <c r="J11" s="3">
        <f t="shared" si="2"/>
        <v>55.069582504970178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177</v>
      </c>
      <c r="C14">
        <v>326</v>
      </c>
      <c r="G14">
        <f t="shared" si="0"/>
        <v>503</v>
      </c>
      <c r="H14" s="3">
        <f t="shared" si="2"/>
        <v>0</v>
      </c>
      <c r="I14" s="3">
        <f t="shared" si="2"/>
        <v>35.188866799204774</v>
      </c>
      <c r="J14" s="3">
        <f t="shared" si="2"/>
        <v>64.811133200795226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154</v>
      </c>
      <c r="C17">
        <v>349</v>
      </c>
      <c r="G17">
        <f>SUM(A17:F17)</f>
        <v>503</v>
      </c>
      <c r="H17" s="3">
        <f t="shared" ref="H17:J17" si="3">A17*100/$G17</f>
        <v>0</v>
      </c>
      <c r="I17" s="3">
        <f t="shared" si="3"/>
        <v>30.616302186878727</v>
      </c>
      <c r="J17" s="3">
        <f t="shared" si="3"/>
        <v>69.383697813121273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371</v>
      </c>
      <c r="C20">
        <v>132</v>
      </c>
      <c r="G20">
        <f t="shared" si="0"/>
        <v>503</v>
      </c>
      <c r="H20" s="3">
        <f t="shared" si="2"/>
        <v>0</v>
      </c>
      <c r="I20" s="3">
        <f t="shared" si="2"/>
        <v>73.757455268389663</v>
      </c>
      <c r="J20" s="3">
        <f t="shared" si="2"/>
        <v>26.242544731610337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379</v>
      </c>
      <c r="C23">
        <v>124</v>
      </c>
      <c r="G23">
        <f t="shared" si="0"/>
        <v>503</v>
      </c>
      <c r="H23" s="3">
        <f t="shared" si="2"/>
        <v>0</v>
      </c>
      <c r="I23" s="3">
        <f t="shared" si="2"/>
        <v>75.347912524850898</v>
      </c>
      <c r="J23" s="3">
        <f t="shared" si="2"/>
        <v>24.652087475149106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351</v>
      </c>
      <c r="C26">
        <v>152</v>
      </c>
      <c r="G26">
        <f t="shared" si="0"/>
        <v>503</v>
      </c>
      <c r="H26" s="3">
        <f t="shared" si="2"/>
        <v>0</v>
      </c>
      <c r="I26" s="3">
        <f t="shared" si="2"/>
        <v>69.781312127236575</v>
      </c>
      <c r="J26" s="3">
        <f t="shared" si="2"/>
        <v>30.218687872763418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458</v>
      </c>
      <c r="C29">
        <v>45</v>
      </c>
      <c r="G29">
        <f t="shared" si="0"/>
        <v>503</v>
      </c>
      <c r="H29" s="3">
        <f t="shared" si="2"/>
        <v>0</v>
      </c>
      <c r="I29" s="3">
        <f t="shared" si="2"/>
        <v>91.053677932405563</v>
      </c>
      <c r="J29" s="3">
        <f t="shared" si="2"/>
        <v>8.9463220675944335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391</v>
      </c>
      <c r="C32">
        <v>112</v>
      </c>
      <c r="G32">
        <f t="shared" si="0"/>
        <v>503</v>
      </c>
      <c r="H32" s="3">
        <f t="shared" si="2"/>
        <v>0</v>
      </c>
      <c r="I32" s="3">
        <f t="shared" si="2"/>
        <v>77.733598409542751</v>
      </c>
      <c r="J32" s="3">
        <f t="shared" si="2"/>
        <v>22.266401590457257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395</v>
      </c>
      <c r="C35">
        <v>108</v>
      </c>
      <c r="G35">
        <f t="shared" si="0"/>
        <v>503</v>
      </c>
      <c r="H35" s="3">
        <f t="shared" si="2"/>
        <v>0</v>
      </c>
      <c r="I35" s="3">
        <f>B35*100/$G35</f>
        <v>78.528827037773354</v>
      </c>
      <c r="J35" s="3">
        <f>C35*100/$G35</f>
        <v>21.471172962226639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312</v>
      </c>
      <c r="C38">
        <v>191</v>
      </c>
      <c r="G38">
        <f t="shared" si="0"/>
        <v>503</v>
      </c>
      <c r="H38" s="3">
        <f t="shared" si="2"/>
        <v>0</v>
      </c>
      <c r="I38" s="3">
        <f t="shared" si="2"/>
        <v>62.027833001988071</v>
      </c>
      <c r="J38" s="3">
        <f t="shared" si="2"/>
        <v>37.972166998011929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280</v>
      </c>
      <c r="C41">
        <v>223</v>
      </c>
      <c r="G41">
        <f t="shared" si="0"/>
        <v>503</v>
      </c>
      <c r="H41" s="3">
        <f t="shared" si="2"/>
        <v>0</v>
      </c>
      <c r="I41" s="3">
        <f t="shared" si="2"/>
        <v>55.666003976143138</v>
      </c>
      <c r="J41" s="3">
        <f t="shared" si="2"/>
        <v>44.333996023856862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436</v>
      </c>
      <c r="C44">
        <v>67</v>
      </c>
      <c r="G44">
        <f t="shared" si="0"/>
        <v>503</v>
      </c>
      <c r="H44" s="3">
        <f t="shared" si="2"/>
        <v>0</v>
      </c>
      <c r="I44" s="3">
        <f t="shared" si="2"/>
        <v>86.679920477137173</v>
      </c>
      <c r="J44" s="3">
        <f t="shared" si="2"/>
        <v>13.320079522862823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381</v>
      </c>
      <c r="C47">
        <v>122</v>
      </c>
      <c r="G47">
        <f t="shared" si="0"/>
        <v>503</v>
      </c>
      <c r="H47" s="3">
        <f t="shared" si="2"/>
        <v>0</v>
      </c>
      <c r="I47" s="3">
        <f t="shared" si="2"/>
        <v>75.7455268389662</v>
      </c>
      <c r="J47" s="3">
        <f t="shared" si="2"/>
        <v>24.254473161033797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449</v>
      </c>
      <c r="C50">
        <v>54</v>
      </c>
      <c r="G50">
        <f t="shared" si="0"/>
        <v>503</v>
      </c>
      <c r="H50" s="3">
        <f t="shared" si="2"/>
        <v>0</v>
      </c>
      <c r="I50" s="3">
        <f t="shared" si="2"/>
        <v>89.264413518886684</v>
      </c>
      <c r="J50" s="3">
        <f t="shared" si="2"/>
        <v>10.735586481113319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0</v>
      </c>
      <c r="B53">
        <v>408</v>
      </c>
      <c r="C53">
        <v>82</v>
      </c>
      <c r="D53">
        <v>7</v>
      </c>
      <c r="E53">
        <v>4</v>
      </c>
      <c r="F53">
        <v>2</v>
      </c>
      <c r="G53">
        <f t="shared" si="0"/>
        <v>503</v>
      </c>
      <c r="H53" s="3">
        <f t="shared" si="2"/>
        <v>0</v>
      </c>
      <c r="I53" s="3">
        <f t="shared" si="2"/>
        <v>81.113320079522865</v>
      </c>
      <c r="J53" s="3">
        <f t="shared" si="2"/>
        <v>16.302186878727635</v>
      </c>
      <c r="K53" s="3">
        <f t="shared" si="2"/>
        <v>1.3916500994035785</v>
      </c>
      <c r="L53" s="3">
        <f t="shared" si="2"/>
        <v>0.79522862823061635</v>
      </c>
      <c r="M53" s="3">
        <f t="shared" si="2"/>
        <v>0.39761431411530818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0</v>
      </c>
      <c r="B56">
        <v>73</v>
      </c>
      <c r="C56">
        <v>159</v>
      </c>
      <c r="D56">
        <v>138</v>
      </c>
      <c r="E56">
        <v>120</v>
      </c>
      <c r="F56">
        <v>13</v>
      </c>
      <c r="G56">
        <f t="shared" si="0"/>
        <v>503</v>
      </c>
      <c r="H56" s="3">
        <f t="shared" si="2"/>
        <v>0</v>
      </c>
      <c r="I56" s="3">
        <f t="shared" si="2"/>
        <v>14.512922465208748</v>
      </c>
      <c r="J56" s="3">
        <f t="shared" si="2"/>
        <v>31.610337972166999</v>
      </c>
      <c r="K56" s="3">
        <f t="shared" si="2"/>
        <v>27.435387673956264</v>
      </c>
      <c r="L56" s="3">
        <f t="shared" si="2"/>
        <v>23.856858846918488</v>
      </c>
      <c r="M56" s="3">
        <f t="shared" si="2"/>
        <v>2.5844930417495031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0</v>
      </c>
      <c r="B59">
        <v>171</v>
      </c>
      <c r="C59">
        <v>242</v>
      </c>
      <c r="D59">
        <v>52</v>
      </c>
      <c r="E59">
        <v>35</v>
      </c>
      <c r="F59">
        <v>3</v>
      </c>
      <c r="G59">
        <f t="shared" si="0"/>
        <v>503</v>
      </c>
      <c r="H59" s="3">
        <f t="shared" si="2"/>
        <v>0</v>
      </c>
      <c r="I59" s="3">
        <f t="shared" si="2"/>
        <v>33.996023856858848</v>
      </c>
      <c r="J59" s="3">
        <f t="shared" si="2"/>
        <v>48.111332007952285</v>
      </c>
      <c r="K59" s="3">
        <f t="shared" si="2"/>
        <v>10.337972166998012</v>
      </c>
      <c r="L59" s="3">
        <f t="shared" si="2"/>
        <v>6.9582504970178922</v>
      </c>
      <c r="M59" s="3">
        <f t="shared" si="2"/>
        <v>0.59642147117296218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1</v>
      </c>
      <c r="B62">
        <v>88</v>
      </c>
      <c r="C62">
        <v>239</v>
      </c>
      <c r="D62">
        <v>118</v>
      </c>
      <c r="E62">
        <v>53</v>
      </c>
      <c r="F62">
        <v>4</v>
      </c>
      <c r="G62">
        <f t="shared" si="0"/>
        <v>503</v>
      </c>
      <c r="H62" s="3">
        <f t="shared" si="2"/>
        <v>0.19880715705765409</v>
      </c>
      <c r="I62" s="3">
        <f t="shared" si="2"/>
        <v>17.495029821073558</v>
      </c>
      <c r="J62" s="3">
        <f t="shared" si="2"/>
        <v>47.514910536779325</v>
      </c>
      <c r="K62" s="3">
        <f t="shared" si="2"/>
        <v>23.459244532803179</v>
      </c>
      <c r="L62" s="3">
        <f t="shared" si="2"/>
        <v>10.536779324055667</v>
      </c>
      <c r="M62" s="3">
        <f t="shared" si="2"/>
        <v>0.79522862823061635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0</v>
      </c>
      <c r="B65">
        <v>32</v>
      </c>
      <c r="C65">
        <v>386</v>
      </c>
      <c r="D65">
        <v>45</v>
      </c>
      <c r="E65">
        <v>39</v>
      </c>
      <c r="F65">
        <v>1</v>
      </c>
      <c r="G65">
        <f t="shared" si="0"/>
        <v>503</v>
      </c>
      <c r="H65" s="3">
        <f t="shared" si="2"/>
        <v>0</v>
      </c>
      <c r="I65" s="3">
        <f t="shared" si="2"/>
        <v>6.3618290258449308</v>
      </c>
      <c r="J65" s="3">
        <f t="shared" si="2"/>
        <v>76.739562624254475</v>
      </c>
      <c r="K65" s="3">
        <f t="shared" si="2"/>
        <v>8.9463220675944335</v>
      </c>
      <c r="L65" s="3">
        <f t="shared" si="2"/>
        <v>7.7534791252485089</v>
      </c>
      <c r="M65" s="3">
        <f t="shared" si="2"/>
        <v>0.19880715705765409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0</v>
      </c>
      <c r="B68">
        <v>18</v>
      </c>
      <c r="C68">
        <v>122</v>
      </c>
      <c r="D68">
        <v>199</v>
      </c>
      <c r="E68">
        <v>158</v>
      </c>
      <c r="F68">
        <v>6</v>
      </c>
      <c r="G68">
        <f t="shared" si="0"/>
        <v>503</v>
      </c>
      <c r="H68" s="3">
        <f t="shared" si="2"/>
        <v>0</v>
      </c>
      <c r="I68" s="3">
        <f t="shared" si="2"/>
        <v>3.5785288270377733</v>
      </c>
      <c r="J68" s="3">
        <f t="shared" si="2"/>
        <v>24.254473161033797</v>
      </c>
      <c r="K68" s="3">
        <f t="shared" si="2"/>
        <v>39.562624254473164</v>
      </c>
      <c r="L68" s="3">
        <f t="shared" si="2"/>
        <v>31.411530815109344</v>
      </c>
      <c r="M68" s="3">
        <f t="shared" si="2"/>
        <v>1.1928429423459244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0</v>
      </c>
      <c r="B71">
        <v>41</v>
      </c>
      <c r="C71">
        <v>167</v>
      </c>
      <c r="D71">
        <v>118</v>
      </c>
      <c r="E71">
        <v>173</v>
      </c>
      <c r="F71">
        <v>4</v>
      </c>
      <c r="G71">
        <f t="shared" ref="G71:G134" si="4">SUM(A71:F71)</f>
        <v>503</v>
      </c>
      <c r="H71" s="3">
        <f t="shared" si="2"/>
        <v>0</v>
      </c>
      <c r="I71" s="3">
        <f t="shared" si="2"/>
        <v>8.1510934393638177</v>
      </c>
      <c r="J71" s="3">
        <f t="shared" si="2"/>
        <v>33.20079522862823</v>
      </c>
      <c r="K71" s="3">
        <f t="shared" si="2"/>
        <v>23.459244532803179</v>
      </c>
      <c r="L71" s="3">
        <f t="shared" si="2"/>
        <v>34.393638170974157</v>
      </c>
      <c r="M71" s="3">
        <f t="shared" si="2"/>
        <v>0.79522862823061635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0</v>
      </c>
      <c r="B74">
        <v>241</v>
      </c>
      <c r="C74">
        <v>179</v>
      </c>
      <c r="D74">
        <v>45</v>
      </c>
      <c r="E74">
        <v>35</v>
      </c>
      <c r="F74">
        <v>3</v>
      </c>
      <c r="G74">
        <f t="shared" si="4"/>
        <v>503</v>
      </c>
      <c r="H74" s="3">
        <f t="shared" ref="H74:M74" si="5">A74*100/$G74</f>
        <v>0</v>
      </c>
      <c r="I74" s="3">
        <f t="shared" si="5"/>
        <v>47.912524850894634</v>
      </c>
      <c r="J74" s="3">
        <f t="shared" si="5"/>
        <v>35.586481113320076</v>
      </c>
      <c r="K74" s="3">
        <f t="shared" si="5"/>
        <v>8.9463220675944335</v>
      </c>
      <c r="L74" s="3">
        <f t="shared" si="5"/>
        <v>6.9582504970178922</v>
      </c>
      <c r="M74" s="3">
        <f t="shared" si="5"/>
        <v>0.59642147117296218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47</v>
      </c>
      <c r="B77">
        <v>354</v>
      </c>
      <c r="C77">
        <v>102</v>
      </c>
      <c r="G77">
        <f t="shared" si="4"/>
        <v>503</v>
      </c>
      <c r="H77" s="3">
        <f t="shared" ref="H77:J77" si="6">A77*100/$G77</f>
        <v>9.3439363817097423</v>
      </c>
      <c r="I77" s="3">
        <f t="shared" si="6"/>
        <v>70.377733598409549</v>
      </c>
      <c r="J77" s="3">
        <f t="shared" si="6"/>
        <v>20.278330019880716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68</v>
      </c>
      <c r="B80">
        <v>159</v>
      </c>
      <c r="C80">
        <v>276</v>
      </c>
      <c r="G80">
        <f t="shared" si="4"/>
        <v>503</v>
      </c>
      <c r="H80" s="3">
        <f t="shared" ref="H80:J80" si="7">A80*100/$G80</f>
        <v>13.518886679920477</v>
      </c>
      <c r="I80" s="3">
        <f t="shared" si="7"/>
        <v>31.610337972166999</v>
      </c>
      <c r="J80" s="3">
        <f t="shared" si="7"/>
        <v>54.870775347912527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56</v>
      </c>
      <c r="B83">
        <v>358</v>
      </c>
      <c r="C83">
        <v>89</v>
      </c>
      <c r="G83">
        <f t="shared" si="4"/>
        <v>503</v>
      </c>
      <c r="H83" s="3">
        <f t="shared" ref="H83:J83" si="8">A83*100/$G83</f>
        <v>11.133200795228628</v>
      </c>
      <c r="I83" s="3">
        <f t="shared" si="8"/>
        <v>71.172962226640152</v>
      </c>
      <c r="J83" s="3">
        <f t="shared" si="8"/>
        <v>17.693836978131213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57</v>
      </c>
      <c r="B86">
        <v>323</v>
      </c>
      <c r="C86">
        <v>123</v>
      </c>
      <c r="G86">
        <f t="shared" si="4"/>
        <v>503</v>
      </c>
      <c r="H86" s="3">
        <f t="shared" ref="H86:J86" si="9">A86*100/$G86</f>
        <v>11.332007952286283</v>
      </c>
      <c r="I86" s="3">
        <f t="shared" si="9"/>
        <v>64.214711729622266</v>
      </c>
      <c r="J86" s="3">
        <f t="shared" si="9"/>
        <v>24.453280318091451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47</v>
      </c>
      <c r="B89">
        <v>308</v>
      </c>
      <c r="C89">
        <v>148</v>
      </c>
      <c r="G89">
        <f t="shared" si="4"/>
        <v>503</v>
      </c>
      <c r="H89" s="3">
        <f t="shared" ref="H89:J89" si="10">A89*100/$G89</f>
        <v>9.3439363817097423</v>
      </c>
      <c r="I89" s="3">
        <f t="shared" si="10"/>
        <v>61.232604373757454</v>
      </c>
      <c r="J89" s="3">
        <f t="shared" si="10"/>
        <v>29.423459244532804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50</v>
      </c>
      <c r="B92">
        <v>193</v>
      </c>
      <c r="C92">
        <v>260</v>
      </c>
      <c r="G92">
        <f t="shared" si="4"/>
        <v>503</v>
      </c>
      <c r="H92" s="3">
        <f t="shared" ref="H92:J92" si="11">A92*100/$G92</f>
        <v>9.9403578528827037</v>
      </c>
      <c r="I92" s="3">
        <f t="shared" si="11"/>
        <v>38.369781312127238</v>
      </c>
      <c r="J92" s="3">
        <f t="shared" si="11"/>
        <v>51.689860834990057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84</v>
      </c>
      <c r="B95">
        <v>217</v>
      </c>
      <c r="C95">
        <v>202</v>
      </c>
      <c r="G95">
        <f t="shared" si="4"/>
        <v>503</v>
      </c>
      <c r="H95" s="3">
        <f t="shared" ref="H95:J95" si="12">A95*100/$G95</f>
        <v>16.699801192842941</v>
      </c>
      <c r="I95" s="3">
        <f t="shared" si="12"/>
        <v>43.141153081510936</v>
      </c>
      <c r="J95" s="3">
        <f t="shared" si="12"/>
        <v>40.159045725646124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70</v>
      </c>
      <c r="B98">
        <v>225</v>
      </c>
      <c r="C98">
        <v>208</v>
      </c>
      <c r="G98">
        <f t="shared" si="4"/>
        <v>503</v>
      </c>
      <c r="H98" s="3">
        <f t="shared" ref="H98:J98" si="13">A98*100/$G98</f>
        <v>13.916500994035784</v>
      </c>
      <c r="I98" s="3">
        <f t="shared" si="13"/>
        <v>44.731610337972164</v>
      </c>
      <c r="J98" s="3">
        <f t="shared" si="13"/>
        <v>41.35188866799205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72</v>
      </c>
      <c r="B101">
        <v>187</v>
      </c>
      <c r="C101">
        <v>244</v>
      </c>
      <c r="G101">
        <f t="shared" si="4"/>
        <v>503</v>
      </c>
      <c r="H101" s="3">
        <f t="shared" ref="H101:J101" si="14">A101*100/$G101</f>
        <v>14.314115308151093</v>
      </c>
      <c r="I101" s="3">
        <f t="shared" si="14"/>
        <v>37.176938369781311</v>
      </c>
      <c r="J101" s="3">
        <f t="shared" si="14"/>
        <v>48.508946322067594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80</v>
      </c>
      <c r="B104">
        <v>237</v>
      </c>
      <c r="C104">
        <v>186</v>
      </c>
      <c r="G104">
        <f t="shared" si="4"/>
        <v>503</v>
      </c>
      <c r="H104" s="3">
        <f t="shared" ref="H104:J104" si="15">A104*100/$G104</f>
        <v>15.904572564612327</v>
      </c>
      <c r="I104" s="3">
        <f t="shared" si="15"/>
        <v>47.117296222664017</v>
      </c>
      <c r="J104" s="3">
        <f t="shared" si="15"/>
        <v>36.97813121272366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69</v>
      </c>
      <c r="B107">
        <v>313</v>
      </c>
      <c r="C107">
        <v>121</v>
      </c>
      <c r="G107">
        <f t="shared" si="4"/>
        <v>503</v>
      </c>
      <c r="H107" s="3">
        <f t="shared" ref="H107:J107" si="16">A107*100/$G107</f>
        <v>13.717693836978132</v>
      </c>
      <c r="I107" s="3">
        <f t="shared" si="16"/>
        <v>62.226640159045722</v>
      </c>
      <c r="J107" s="3">
        <f t="shared" si="16"/>
        <v>24.055666003976143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62</v>
      </c>
      <c r="B110">
        <v>380</v>
      </c>
      <c r="C110">
        <v>61</v>
      </c>
      <c r="G110">
        <f t="shared" si="4"/>
        <v>503</v>
      </c>
      <c r="H110" s="3">
        <f t="shared" ref="H110:J110" si="17">A110*100/$G110</f>
        <v>12.326043737574553</v>
      </c>
      <c r="I110" s="3">
        <f t="shared" si="17"/>
        <v>75.546719681908556</v>
      </c>
      <c r="J110" s="3">
        <f t="shared" si="17"/>
        <v>12.127236580516898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70</v>
      </c>
      <c r="B113">
        <v>419</v>
      </c>
      <c r="C113">
        <v>14</v>
      </c>
      <c r="G113">
        <f t="shared" si="4"/>
        <v>503</v>
      </c>
      <c r="H113" s="3">
        <f t="shared" ref="H113:J113" si="18">A113*100/$G113</f>
        <v>13.916500994035784</v>
      </c>
      <c r="I113" s="3">
        <f t="shared" si="18"/>
        <v>83.300198807157059</v>
      </c>
      <c r="J113" s="3">
        <f t="shared" si="18"/>
        <v>2.7833001988071571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58</v>
      </c>
      <c r="B116">
        <v>388</v>
      </c>
      <c r="C116">
        <v>57</v>
      </c>
      <c r="G116">
        <f t="shared" si="4"/>
        <v>503</v>
      </c>
      <c r="H116" s="3">
        <f t="shared" ref="H116:J116" si="19">A116*100/$G116</f>
        <v>11.530815109343937</v>
      </c>
      <c r="I116" s="3">
        <f t="shared" si="19"/>
        <v>77.137176938369777</v>
      </c>
      <c r="J116" s="3">
        <f t="shared" si="19"/>
        <v>11.332007952286283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52</v>
      </c>
      <c r="B119">
        <v>412</v>
      </c>
      <c r="C119">
        <v>39</v>
      </c>
      <c r="G119">
        <f t="shared" si="4"/>
        <v>503</v>
      </c>
      <c r="H119" s="3">
        <f t="shared" ref="H119:J119" si="20">A119*100/$G119</f>
        <v>10.337972166998012</v>
      </c>
      <c r="I119" s="3">
        <f t="shared" si="20"/>
        <v>81.908548707753482</v>
      </c>
      <c r="J119" s="3">
        <f t="shared" si="20"/>
        <v>7.7534791252485089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58</v>
      </c>
      <c r="B122">
        <v>426</v>
      </c>
      <c r="C122">
        <v>19</v>
      </c>
      <c r="G122">
        <f t="shared" si="4"/>
        <v>503</v>
      </c>
      <c r="H122" s="3">
        <f t="shared" ref="H122:J122" si="21">A122*100/$G122</f>
        <v>11.530815109343937</v>
      </c>
      <c r="I122" s="3">
        <f t="shared" si="21"/>
        <v>84.691848906560637</v>
      </c>
      <c r="J122" s="3">
        <f t="shared" si="21"/>
        <v>3.7773359840954273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72</v>
      </c>
      <c r="B125">
        <v>278</v>
      </c>
      <c r="C125">
        <v>153</v>
      </c>
      <c r="G125">
        <f t="shared" si="4"/>
        <v>503</v>
      </c>
      <c r="H125" s="3">
        <f t="shared" ref="H125:J125" si="22">A125*100/$G125</f>
        <v>14.314115308151093</v>
      </c>
      <c r="I125" s="3">
        <f t="shared" si="22"/>
        <v>55.268389662027836</v>
      </c>
      <c r="J125" s="3">
        <f t="shared" si="22"/>
        <v>30.417495029821072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78</v>
      </c>
      <c r="B128">
        <v>197</v>
      </c>
      <c r="C128">
        <v>228</v>
      </c>
      <c r="G128">
        <f t="shared" si="4"/>
        <v>503</v>
      </c>
      <c r="H128" s="3">
        <f t="shared" ref="H128:J128" si="23">A128*100/$G128</f>
        <v>15.506958250497018</v>
      </c>
      <c r="I128" s="3">
        <f t="shared" si="23"/>
        <v>39.165009940357855</v>
      </c>
      <c r="J128" s="3">
        <f t="shared" si="23"/>
        <v>45.328031809145131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94</v>
      </c>
      <c r="B131">
        <v>354</v>
      </c>
      <c r="C131">
        <v>55</v>
      </c>
      <c r="G131">
        <f t="shared" si="4"/>
        <v>503</v>
      </c>
      <c r="H131" s="3">
        <f t="shared" ref="H131:J131" si="24">A131*100/$G131</f>
        <v>18.687872763419485</v>
      </c>
      <c r="I131" s="3">
        <f t="shared" si="24"/>
        <v>70.377733598409549</v>
      </c>
      <c r="J131" s="3">
        <f t="shared" si="24"/>
        <v>10.934393638170974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75</v>
      </c>
      <c r="B134">
        <v>314</v>
      </c>
      <c r="C134">
        <v>114</v>
      </c>
      <c r="G134">
        <f t="shared" si="4"/>
        <v>503</v>
      </c>
      <c r="H134" s="3">
        <f t="shared" ref="H134:J134" si="25">A134*100/$G134</f>
        <v>14.910536779324056</v>
      </c>
      <c r="I134" s="3">
        <f t="shared" si="25"/>
        <v>62.42544731610338</v>
      </c>
      <c r="J134" s="3">
        <f t="shared" si="25"/>
        <v>22.664015904572565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326</v>
      </c>
      <c r="B137">
        <v>115</v>
      </c>
      <c r="C137">
        <v>62</v>
      </c>
      <c r="G137">
        <f t="shared" si="26"/>
        <v>503</v>
      </c>
      <c r="H137" s="3">
        <f t="shared" ref="H137:J137" si="27">A137*100/$G137</f>
        <v>64.811133200795226</v>
      </c>
      <c r="I137" s="3">
        <f t="shared" si="27"/>
        <v>22.86282306163022</v>
      </c>
      <c r="J137" s="3">
        <f t="shared" si="27"/>
        <v>12.326043737574553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311</v>
      </c>
      <c r="B140">
        <v>111</v>
      </c>
      <c r="C140">
        <v>81</v>
      </c>
      <c r="G140">
        <f t="shared" si="26"/>
        <v>503</v>
      </c>
      <c r="H140" s="3">
        <f t="shared" ref="H140:J140" si="28">A140*100/$G140</f>
        <v>61.82902584493042</v>
      </c>
      <c r="I140" s="3">
        <f t="shared" si="28"/>
        <v>22.067594433399602</v>
      </c>
      <c r="J140" s="3">
        <f t="shared" si="28"/>
        <v>16.103379721669981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93</v>
      </c>
      <c r="B143">
        <v>212</v>
      </c>
      <c r="C143">
        <v>198</v>
      </c>
      <c r="G143">
        <f t="shared" si="26"/>
        <v>503</v>
      </c>
      <c r="H143" s="3">
        <f t="shared" ref="H143:J143" si="29">A143*100/$G143</f>
        <v>18.48906560636183</v>
      </c>
      <c r="I143" s="3">
        <f t="shared" si="29"/>
        <v>42.147117296222667</v>
      </c>
      <c r="J143" s="3">
        <f t="shared" si="29"/>
        <v>39.363817097415506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77</v>
      </c>
      <c r="B146">
        <v>180</v>
      </c>
      <c r="C146">
        <v>246</v>
      </c>
      <c r="G146">
        <f t="shared" si="26"/>
        <v>503</v>
      </c>
      <c r="H146" s="3">
        <f t="shared" ref="H146:J146" si="30">A146*100/$G146</f>
        <v>15.308151093439363</v>
      </c>
      <c r="I146" s="3">
        <f t="shared" si="30"/>
        <v>35.785288270377734</v>
      </c>
      <c r="J146" s="3">
        <f t="shared" si="30"/>
        <v>48.906560636182903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112</v>
      </c>
      <c r="B149">
        <v>321</v>
      </c>
      <c r="C149">
        <v>70</v>
      </c>
      <c r="G149">
        <f t="shared" si="26"/>
        <v>503</v>
      </c>
      <c r="H149" s="3">
        <f t="shared" ref="H149:J149" si="31">A149*100/$G149</f>
        <v>22.266401590457257</v>
      </c>
      <c r="I149" s="3">
        <f t="shared" si="31"/>
        <v>63.817097415506957</v>
      </c>
      <c r="J149" s="3">
        <f t="shared" si="31"/>
        <v>13.916500994035784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107</v>
      </c>
      <c r="B152">
        <v>324</v>
      </c>
      <c r="C152">
        <v>72</v>
      </c>
      <c r="G152">
        <f t="shared" si="26"/>
        <v>503</v>
      </c>
      <c r="H152" s="3">
        <f t="shared" ref="H152:J152" si="32">A152*100/$G152</f>
        <v>21.272365805168985</v>
      </c>
      <c r="I152" s="3">
        <f t="shared" si="32"/>
        <v>64.413518886679924</v>
      </c>
      <c r="J152" s="3">
        <f t="shared" si="32"/>
        <v>14.314115308151093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81</v>
      </c>
      <c r="B155">
        <v>370</v>
      </c>
      <c r="C155">
        <v>52</v>
      </c>
      <c r="G155">
        <f t="shared" si="26"/>
        <v>503</v>
      </c>
      <c r="H155" s="3">
        <f t="shared" ref="H155:J155" si="33">A155*100/$G155</f>
        <v>16.103379721669981</v>
      </c>
      <c r="I155" s="3">
        <f t="shared" si="33"/>
        <v>73.558648111332005</v>
      </c>
      <c r="J155" s="3">
        <f t="shared" si="33"/>
        <v>10.337972166998012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78</v>
      </c>
      <c r="B158">
        <v>304</v>
      </c>
      <c r="C158">
        <v>121</v>
      </c>
      <c r="G158">
        <f t="shared" si="26"/>
        <v>503</v>
      </c>
      <c r="H158" s="3">
        <f t="shared" ref="H158:J158" si="34">A158*100/$G158</f>
        <v>15.506958250497018</v>
      </c>
      <c r="I158" s="3">
        <f t="shared" si="34"/>
        <v>60.437375745526836</v>
      </c>
      <c r="J158" s="3">
        <f t="shared" si="34"/>
        <v>24.055666003976143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74</v>
      </c>
      <c r="B161">
        <v>410</v>
      </c>
      <c r="C161">
        <v>19</v>
      </c>
      <c r="G161">
        <f t="shared" si="26"/>
        <v>503</v>
      </c>
      <c r="H161" s="3">
        <f t="shared" ref="H161:J161" si="35">A161*100/$G161</f>
        <v>14.711729622266402</v>
      </c>
      <c r="I161" s="3">
        <f t="shared" si="35"/>
        <v>81.510934393638166</v>
      </c>
      <c r="J161" s="3">
        <f t="shared" si="35"/>
        <v>3.7773359840954273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75</v>
      </c>
      <c r="B164">
        <v>412</v>
      </c>
      <c r="C164">
        <v>16</v>
      </c>
      <c r="G164">
        <f t="shared" si="26"/>
        <v>503</v>
      </c>
      <c r="H164" s="3">
        <f t="shared" ref="H164:J164" si="36">A164*100/$G164</f>
        <v>14.910536779324056</v>
      </c>
      <c r="I164" s="3">
        <f t="shared" si="36"/>
        <v>81.908548707753482</v>
      </c>
      <c r="J164" s="3">
        <f t="shared" si="36"/>
        <v>3.1809145129224654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74</v>
      </c>
      <c r="B167">
        <v>416</v>
      </c>
      <c r="C167">
        <v>13</v>
      </c>
      <c r="G167">
        <f t="shared" si="26"/>
        <v>503</v>
      </c>
      <c r="H167" s="3">
        <f t="shared" ref="H167:J167" si="37">A167*100/$G167</f>
        <v>14.711729622266402</v>
      </c>
      <c r="I167" s="3">
        <f t="shared" si="37"/>
        <v>82.7037773359841</v>
      </c>
      <c r="J167" s="3">
        <f t="shared" si="37"/>
        <v>2.5844930417495031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74</v>
      </c>
      <c r="B170">
        <v>380</v>
      </c>
      <c r="C170">
        <v>49</v>
      </c>
      <c r="G170">
        <f t="shared" si="26"/>
        <v>503</v>
      </c>
      <c r="H170" s="3">
        <f t="shared" ref="H170:J170" si="38">A170*100/$G170</f>
        <v>14.711729622266402</v>
      </c>
      <c r="I170" s="3">
        <f t="shared" si="38"/>
        <v>75.546719681908556</v>
      </c>
      <c r="J170" s="3">
        <f t="shared" si="38"/>
        <v>9.7415506958250493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83</v>
      </c>
      <c r="B173">
        <v>358</v>
      </c>
      <c r="C173">
        <v>62</v>
      </c>
      <c r="G173">
        <f t="shared" si="26"/>
        <v>503</v>
      </c>
      <c r="H173" s="3">
        <f t="shared" ref="H173:J173" si="39">A173*100/$G173</f>
        <v>16.50099403578529</v>
      </c>
      <c r="I173" s="3">
        <f t="shared" si="39"/>
        <v>71.172962226640152</v>
      </c>
      <c r="J173" s="3">
        <f t="shared" si="39"/>
        <v>12.326043737574553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81</v>
      </c>
      <c r="B176">
        <v>346</v>
      </c>
      <c r="C176">
        <v>76</v>
      </c>
      <c r="G176">
        <f t="shared" si="26"/>
        <v>503</v>
      </c>
      <c r="H176" s="3">
        <f t="shared" ref="H176:J176" si="40">A176*100/$G176</f>
        <v>16.103379721669981</v>
      </c>
      <c r="I176" s="3">
        <f t="shared" si="40"/>
        <v>68.787276341948314</v>
      </c>
      <c r="J176" s="3">
        <f t="shared" si="40"/>
        <v>15.109343936381709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97</v>
      </c>
      <c r="B179">
        <v>394</v>
      </c>
      <c r="C179">
        <v>12</v>
      </c>
      <c r="G179">
        <f t="shared" si="26"/>
        <v>503</v>
      </c>
      <c r="H179" s="3">
        <f t="shared" ref="H179:J179" si="41">A179*100/$G179</f>
        <v>19.284294234592444</v>
      </c>
      <c r="I179" s="3">
        <f t="shared" si="41"/>
        <v>78.33001988071571</v>
      </c>
      <c r="J179" s="3">
        <f t="shared" si="41"/>
        <v>2.3856858846918487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102</v>
      </c>
      <c r="B182">
        <v>383</v>
      </c>
      <c r="C182">
        <v>18</v>
      </c>
      <c r="G182">
        <f t="shared" si="26"/>
        <v>503</v>
      </c>
      <c r="H182" s="3">
        <f t="shared" ref="H182:J182" si="42">A182*100/$G182</f>
        <v>20.278330019880716</v>
      </c>
      <c r="I182" s="3">
        <f t="shared" si="42"/>
        <v>76.143141153081515</v>
      </c>
      <c r="J182" s="3">
        <f t="shared" si="42"/>
        <v>3.5785288270377733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78</v>
      </c>
      <c r="B185">
        <v>415</v>
      </c>
      <c r="C185">
        <v>10</v>
      </c>
      <c r="G185">
        <f t="shared" si="26"/>
        <v>503</v>
      </c>
      <c r="H185" s="3">
        <f t="shared" ref="H185:J185" si="43">A185*100/$G185</f>
        <v>15.506958250497018</v>
      </c>
      <c r="I185" s="3">
        <f t="shared" si="43"/>
        <v>82.504970178926442</v>
      </c>
      <c r="J185" s="3">
        <f t="shared" si="43"/>
        <v>1.9880715705765408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84</v>
      </c>
      <c r="B188">
        <v>411</v>
      </c>
      <c r="C188">
        <v>8</v>
      </c>
      <c r="G188">
        <f t="shared" si="26"/>
        <v>503</v>
      </c>
      <c r="H188" s="3">
        <f t="shared" ref="H188:J188" si="44">A188*100/$G188</f>
        <v>16.699801192842941</v>
      </c>
      <c r="I188" s="3">
        <f t="shared" si="44"/>
        <v>81.709741550695824</v>
      </c>
      <c r="J188" s="3">
        <f t="shared" si="44"/>
        <v>1.5904572564612327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76</v>
      </c>
      <c r="B191">
        <v>416</v>
      </c>
      <c r="C191">
        <v>11</v>
      </c>
      <c r="G191">
        <f t="shared" si="26"/>
        <v>503</v>
      </c>
      <c r="H191" s="3">
        <f t="shared" ref="H191:J191" si="45">A191*100/$G191</f>
        <v>15.109343936381709</v>
      </c>
      <c r="I191" s="3">
        <f t="shared" si="45"/>
        <v>82.7037773359841</v>
      </c>
      <c r="J191" s="3">
        <f t="shared" si="45"/>
        <v>2.1868787276341948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86</v>
      </c>
      <c r="B194">
        <v>337</v>
      </c>
      <c r="C194">
        <v>80</v>
      </c>
      <c r="G194">
        <f t="shared" si="26"/>
        <v>503</v>
      </c>
      <c r="H194" s="3">
        <f t="shared" ref="H194:J194" si="46">A194*100/$G194</f>
        <v>17.097415506958249</v>
      </c>
      <c r="I194" s="3">
        <f t="shared" si="46"/>
        <v>66.99801192842942</v>
      </c>
      <c r="J194" s="3">
        <f t="shared" si="46"/>
        <v>15.904572564612327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343</v>
      </c>
      <c r="B197">
        <v>93</v>
      </c>
      <c r="C197">
        <v>67</v>
      </c>
      <c r="G197">
        <f t="shared" si="26"/>
        <v>503</v>
      </c>
      <c r="H197" s="3">
        <f t="shared" ref="H197:J197" si="47">A197*100/$G197</f>
        <v>68.190854870775354</v>
      </c>
      <c r="I197" s="3">
        <f t="shared" si="47"/>
        <v>18.48906560636183</v>
      </c>
      <c r="J197" s="3">
        <f t="shared" si="47"/>
        <v>13.320079522862823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325</v>
      </c>
      <c r="B200">
        <v>102</v>
      </c>
      <c r="C200">
        <v>76</v>
      </c>
      <c r="G200">
        <f t="shared" si="48"/>
        <v>503</v>
      </c>
      <c r="H200" s="3">
        <f t="shared" ref="H200:J200" si="49">A200*100/$G200</f>
        <v>64.612326043737568</v>
      </c>
      <c r="I200" s="3">
        <f t="shared" si="49"/>
        <v>20.278330019880716</v>
      </c>
      <c r="J200" s="3">
        <f t="shared" si="49"/>
        <v>15.109343936381709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198</v>
      </c>
      <c r="B203">
        <v>184</v>
      </c>
      <c r="C203">
        <v>121</v>
      </c>
      <c r="G203">
        <f t="shared" si="48"/>
        <v>503</v>
      </c>
      <c r="H203" s="3">
        <f t="shared" ref="H203:J203" si="50">A203*100/$G203</f>
        <v>39.363817097415506</v>
      </c>
      <c r="I203" s="3">
        <f t="shared" si="50"/>
        <v>36.580516898608352</v>
      </c>
      <c r="J203" s="3">
        <f t="shared" si="50"/>
        <v>24.055666003976143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174</v>
      </c>
      <c r="B206">
        <v>207</v>
      </c>
      <c r="C206">
        <v>122</v>
      </c>
      <c r="G206">
        <f t="shared" si="48"/>
        <v>503</v>
      </c>
      <c r="H206" s="3">
        <f t="shared" ref="H206:J206" si="51">A206*100/$G206</f>
        <v>34.592445328031808</v>
      </c>
      <c r="I206" s="3">
        <f t="shared" si="51"/>
        <v>41.153081510934392</v>
      </c>
      <c r="J206" s="3">
        <f t="shared" si="51"/>
        <v>24.254473161033797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132</v>
      </c>
      <c r="B209">
        <v>331</v>
      </c>
      <c r="C209">
        <v>40</v>
      </c>
      <c r="G209">
        <f t="shared" si="48"/>
        <v>503</v>
      </c>
      <c r="H209" s="3">
        <f t="shared" ref="H209:J209" si="52">A209*100/$G209</f>
        <v>26.242544731610337</v>
      </c>
      <c r="I209" s="3">
        <f t="shared" si="52"/>
        <v>65.805168986083501</v>
      </c>
      <c r="J209" s="3">
        <f t="shared" si="52"/>
        <v>7.9522862823061633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120</v>
      </c>
      <c r="B212">
        <v>325</v>
      </c>
      <c r="C212">
        <v>58</v>
      </c>
      <c r="G212">
        <f t="shared" si="48"/>
        <v>503</v>
      </c>
      <c r="H212" s="3">
        <f t="shared" ref="H212:J212" si="53">A212*100/$G212</f>
        <v>23.856858846918488</v>
      </c>
      <c r="I212" s="3">
        <f t="shared" si="53"/>
        <v>64.612326043737568</v>
      </c>
      <c r="J212" s="3">
        <f t="shared" si="53"/>
        <v>11.530815109343937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149</v>
      </c>
      <c r="B215">
        <v>219</v>
      </c>
      <c r="C215">
        <v>135</v>
      </c>
      <c r="G215">
        <f t="shared" si="48"/>
        <v>503</v>
      </c>
      <c r="H215" s="3">
        <f t="shared" ref="H215:J215" si="54">A215*100/$G215</f>
        <v>29.622266401590458</v>
      </c>
      <c r="I215" s="3">
        <f t="shared" si="54"/>
        <v>43.538767395626245</v>
      </c>
      <c r="J215" s="3">
        <f t="shared" si="54"/>
        <v>26.8389662027833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126</v>
      </c>
      <c r="B218">
        <v>289</v>
      </c>
      <c r="C218">
        <v>88</v>
      </c>
      <c r="G218">
        <f t="shared" si="48"/>
        <v>503</v>
      </c>
      <c r="H218" s="3">
        <f t="shared" ref="H218:J218" si="55">A218*100/$G218</f>
        <v>25.049701789264414</v>
      </c>
      <c r="I218" s="3">
        <f t="shared" si="55"/>
        <v>57.455268389662031</v>
      </c>
      <c r="J218" s="3">
        <f t="shared" si="55"/>
        <v>17.495029821073558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96</v>
      </c>
      <c r="B221">
        <v>318</v>
      </c>
      <c r="C221">
        <v>89</v>
      </c>
      <c r="G221">
        <f t="shared" si="48"/>
        <v>503</v>
      </c>
      <c r="H221" s="3">
        <f t="shared" ref="H221:J221" si="56">A221*100/$G221</f>
        <v>19.08548707753479</v>
      </c>
      <c r="I221" s="3">
        <f t="shared" si="56"/>
        <v>63.220675944333998</v>
      </c>
      <c r="J221" s="3">
        <f t="shared" si="56"/>
        <v>17.693836978131213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92</v>
      </c>
      <c r="B224">
        <v>185</v>
      </c>
      <c r="C224">
        <v>226</v>
      </c>
      <c r="G224">
        <f t="shared" si="48"/>
        <v>503</v>
      </c>
      <c r="H224" s="3">
        <f t="shared" ref="H224:J224" si="57">A224*100/$G224</f>
        <v>18.290258449304176</v>
      </c>
      <c r="I224" s="3">
        <f t="shared" si="57"/>
        <v>36.779324055666002</v>
      </c>
      <c r="J224" s="3">
        <f t="shared" si="57"/>
        <v>44.930417495029822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156</v>
      </c>
      <c r="B227">
        <v>258</v>
      </c>
      <c r="C227">
        <v>89</v>
      </c>
      <c r="G227">
        <f t="shared" si="48"/>
        <v>503</v>
      </c>
      <c r="H227" s="3">
        <f t="shared" ref="H227:J227" si="58">A227*100/$G227</f>
        <v>31.013916500994036</v>
      </c>
      <c r="I227" s="3">
        <f t="shared" si="58"/>
        <v>51.292246520874748</v>
      </c>
      <c r="J227" s="3">
        <f t="shared" si="58"/>
        <v>17.693836978131213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107</v>
      </c>
      <c r="B230">
        <v>223</v>
      </c>
      <c r="C230">
        <v>173</v>
      </c>
      <c r="G230">
        <f t="shared" si="48"/>
        <v>503</v>
      </c>
      <c r="H230" s="3">
        <f t="shared" ref="H230:J230" si="59">A230*100/$G230</f>
        <v>21.272365805168985</v>
      </c>
      <c r="I230" s="3">
        <f t="shared" si="59"/>
        <v>44.333996023856862</v>
      </c>
      <c r="J230" s="3">
        <f t="shared" si="59"/>
        <v>34.393638170974157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126</v>
      </c>
      <c r="B233">
        <v>238</v>
      </c>
      <c r="C233">
        <v>139</v>
      </c>
      <c r="G233">
        <f t="shared" si="48"/>
        <v>503</v>
      </c>
      <c r="H233" s="3">
        <f t="shared" ref="H233:J233" si="60">A233*100/$G233</f>
        <v>25.049701789264414</v>
      </c>
      <c r="I233" s="3">
        <f t="shared" si="60"/>
        <v>47.316103379721667</v>
      </c>
      <c r="J233" s="3">
        <f t="shared" si="60"/>
        <v>27.634194831013918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97</v>
      </c>
      <c r="B236">
        <v>127</v>
      </c>
      <c r="C236">
        <v>279</v>
      </c>
      <c r="G236">
        <f t="shared" si="48"/>
        <v>503</v>
      </c>
      <c r="H236" s="3">
        <f t="shared" ref="H236:J236" si="61">A236*100/$G236</f>
        <v>19.284294234592444</v>
      </c>
      <c r="I236" s="3">
        <f t="shared" si="61"/>
        <v>25.248508946322069</v>
      </c>
      <c r="J236" s="3">
        <f t="shared" si="61"/>
        <v>55.467196819085487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118</v>
      </c>
      <c r="B239">
        <v>296</v>
      </c>
      <c r="C239">
        <v>89</v>
      </c>
      <c r="G239">
        <f t="shared" si="48"/>
        <v>503</v>
      </c>
      <c r="H239" s="3">
        <f t="shared" ref="H239:J239" si="62">A239*100/$G239</f>
        <v>23.459244532803179</v>
      </c>
      <c r="I239" s="3">
        <f t="shared" si="62"/>
        <v>58.846918489065608</v>
      </c>
      <c r="J239" s="3">
        <f t="shared" si="62"/>
        <v>17.693836978131213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111</v>
      </c>
      <c r="B242">
        <v>264</v>
      </c>
      <c r="C242">
        <v>128</v>
      </c>
      <c r="G242">
        <f t="shared" si="48"/>
        <v>503</v>
      </c>
      <c r="H242" s="3">
        <f t="shared" ref="H242:J242" si="63">A242*100/$G242</f>
        <v>22.067594433399602</v>
      </c>
      <c r="I242" s="3">
        <f t="shared" si="63"/>
        <v>52.485089463220675</v>
      </c>
      <c r="J242" s="3">
        <f t="shared" si="63"/>
        <v>25.447316103379723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7" max="7" width="4.5" customWidth="1"/>
    <col min="8" max="8" width="11" customWidth="1"/>
  </cols>
  <sheetData>
    <row r="1" spans="1:10">
      <c r="A1" s="1" t="s">
        <v>114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7</v>
      </c>
      <c r="C5">
        <v>95</v>
      </c>
      <c r="G5">
        <f>SUM(A5:F5)</f>
        <v>102</v>
      </c>
      <c r="H5" s="3">
        <f>A5*100/$G5</f>
        <v>0</v>
      </c>
      <c r="I5" s="3">
        <f>B5*100/$G5</f>
        <v>6.8627450980392153</v>
      </c>
      <c r="J5" s="3">
        <f>C5*100/$G5</f>
        <v>93.137254901960787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66</v>
      </c>
      <c r="C8">
        <v>36</v>
      </c>
      <c r="G8">
        <f t="shared" ref="G8:G68" si="0">SUM(A8:F8)</f>
        <v>102</v>
      </c>
      <c r="H8" s="3">
        <f t="shared" ref="H8:J8" si="1">A8*100/$G8</f>
        <v>0</v>
      </c>
      <c r="I8" s="3">
        <f t="shared" si="1"/>
        <v>64.705882352941174</v>
      </c>
      <c r="J8" s="3">
        <f t="shared" si="1"/>
        <v>35.294117647058826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47</v>
      </c>
      <c r="C11">
        <v>55</v>
      </c>
      <c r="G11">
        <f t="shared" si="0"/>
        <v>102</v>
      </c>
      <c r="H11" s="3">
        <f t="shared" ref="H11:M71" si="2">A11*100/$G11</f>
        <v>0</v>
      </c>
      <c r="I11" s="3">
        <f t="shared" si="2"/>
        <v>46.078431372549019</v>
      </c>
      <c r="J11" s="3">
        <f t="shared" si="2"/>
        <v>53.921568627450981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0</v>
      </c>
      <c r="C14">
        <v>102</v>
      </c>
      <c r="G14">
        <f t="shared" si="0"/>
        <v>102</v>
      </c>
      <c r="H14" s="3">
        <f t="shared" si="2"/>
        <v>0</v>
      </c>
      <c r="I14" s="3">
        <f t="shared" si="2"/>
        <v>0</v>
      </c>
      <c r="J14" s="3">
        <f t="shared" si="2"/>
        <v>100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102</v>
      </c>
      <c r="C17">
        <v>0</v>
      </c>
      <c r="G17">
        <f>SUM(A17:F17)</f>
        <v>102</v>
      </c>
      <c r="H17" s="3">
        <f t="shared" ref="H17:J17" si="3">A17*100/$G17</f>
        <v>0</v>
      </c>
      <c r="I17" s="3">
        <f t="shared" si="3"/>
        <v>100</v>
      </c>
      <c r="J17" s="3">
        <f t="shared" si="3"/>
        <v>0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86</v>
      </c>
      <c r="C20">
        <v>16</v>
      </c>
      <c r="G20">
        <f t="shared" si="0"/>
        <v>102</v>
      </c>
      <c r="H20" s="3">
        <f t="shared" si="2"/>
        <v>0</v>
      </c>
      <c r="I20" s="3">
        <f t="shared" si="2"/>
        <v>84.313725490196077</v>
      </c>
      <c r="J20" s="3">
        <f t="shared" si="2"/>
        <v>15.686274509803921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89</v>
      </c>
      <c r="C23">
        <v>13</v>
      </c>
      <c r="G23">
        <f t="shared" si="0"/>
        <v>102</v>
      </c>
      <c r="H23" s="3">
        <f t="shared" si="2"/>
        <v>0</v>
      </c>
      <c r="I23" s="3">
        <f t="shared" si="2"/>
        <v>87.254901960784309</v>
      </c>
      <c r="J23" s="3">
        <f t="shared" si="2"/>
        <v>12.745098039215685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67</v>
      </c>
      <c r="C26">
        <v>35</v>
      </c>
      <c r="G26">
        <f t="shared" si="0"/>
        <v>102</v>
      </c>
      <c r="H26" s="3">
        <f t="shared" si="2"/>
        <v>0</v>
      </c>
      <c r="I26" s="3">
        <f t="shared" si="2"/>
        <v>65.686274509803923</v>
      </c>
      <c r="J26" s="3">
        <f t="shared" si="2"/>
        <v>34.313725490196077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87</v>
      </c>
      <c r="C29">
        <v>15</v>
      </c>
      <c r="G29">
        <f t="shared" si="0"/>
        <v>102</v>
      </c>
      <c r="H29" s="3">
        <f t="shared" si="2"/>
        <v>0</v>
      </c>
      <c r="I29" s="3">
        <f t="shared" si="2"/>
        <v>85.294117647058826</v>
      </c>
      <c r="J29" s="3">
        <f t="shared" si="2"/>
        <v>14.705882352941176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2</v>
      </c>
      <c r="B32">
        <v>80</v>
      </c>
      <c r="C32">
        <v>20</v>
      </c>
      <c r="G32">
        <f t="shared" si="0"/>
        <v>102</v>
      </c>
      <c r="H32" s="3">
        <f t="shared" si="2"/>
        <v>1.9607843137254901</v>
      </c>
      <c r="I32" s="3">
        <f t="shared" si="2"/>
        <v>78.431372549019613</v>
      </c>
      <c r="J32" s="3">
        <f t="shared" si="2"/>
        <v>19.607843137254903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2</v>
      </c>
      <c r="B35">
        <v>82</v>
      </c>
      <c r="C35">
        <v>18</v>
      </c>
      <c r="G35">
        <f t="shared" si="0"/>
        <v>102</v>
      </c>
      <c r="H35" s="3">
        <f t="shared" si="2"/>
        <v>1.9607843137254901</v>
      </c>
      <c r="I35" s="3">
        <f t="shared" si="2"/>
        <v>80.392156862745097</v>
      </c>
      <c r="J35" s="3">
        <f t="shared" si="2"/>
        <v>17.647058823529413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2</v>
      </c>
      <c r="B38">
        <v>59</v>
      </c>
      <c r="C38">
        <v>41</v>
      </c>
      <c r="G38">
        <f t="shared" si="0"/>
        <v>102</v>
      </c>
      <c r="H38" s="3">
        <f t="shared" si="2"/>
        <v>1.9607843137254901</v>
      </c>
      <c r="I38" s="3">
        <f t="shared" si="2"/>
        <v>57.843137254901961</v>
      </c>
      <c r="J38" s="3">
        <f t="shared" si="2"/>
        <v>40.196078431372548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2</v>
      </c>
      <c r="B41">
        <v>57</v>
      </c>
      <c r="C41">
        <v>43</v>
      </c>
      <c r="G41">
        <f t="shared" si="0"/>
        <v>102</v>
      </c>
      <c r="H41" s="3">
        <f t="shared" si="2"/>
        <v>1.9607843137254901</v>
      </c>
      <c r="I41" s="3">
        <f t="shared" si="2"/>
        <v>55.882352941176471</v>
      </c>
      <c r="J41" s="3">
        <f t="shared" si="2"/>
        <v>42.156862745098039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2</v>
      </c>
      <c r="B44">
        <v>82</v>
      </c>
      <c r="C44">
        <v>18</v>
      </c>
      <c r="G44">
        <f t="shared" si="0"/>
        <v>102</v>
      </c>
      <c r="H44" s="3">
        <f t="shared" si="2"/>
        <v>1.9607843137254901</v>
      </c>
      <c r="I44" s="3">
        <f t="shared" si="2"/>
        <v>80.392156862745097</v>
      </c>
      <c r="J44" s="3">
        <f t="shared" si="2"/>
        <v>17.647058823529413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2</v>
      </c>
      <c r="B47">
        <v>79</v>
      </c>
      <c r="C47">
        <v>21</v>
      </c>
      <c r="G47">
        <f t="shared" si="0"/>
        <v>102</v>
      </c>
      <c r="H47" s="3">
        <f t="shared" si="2"/>
        <v>1.9607843137254901</v>
      </c>
      <c r="I47" s="3">
        <f t="shared" si="2"/>
        <v>77.450980392156865</v>
      </c>
      <c r="J47" s="3">
        <f t="shared" si="2"/>
        <v>20.588235294117649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2</v>
      </c>
      <c r="B50">
        <v>93</v>
      </c>
      <c r="C50">
        <v>7</v>
      </c>
      <c r="G50">
        <f t="shared" si="0"/>
        <v>102</v>
      </c>
      <c r="H50" s="3">
        <f t="shared" si="2"/>
        <v>1.9607843137254901</v>
      </c>
      <c r="I50" s="3">
        <f t="shared" si="2"/>
        <v>91.17647058823529</v>
      </c>
      <c r="J50" s="3">
        <f t="shared" si="2"/>
        <v>6.8627450980392153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9</v>
      </c>
      <c r="B53">
        <v>69</v>
      </c>
      <c r="C53">
        <v>17</v>
      </c>
      <c r="D53">
        <v>4</v>
      </c>
      <c r="E53">
        <v>0</v>
      </c>
      <c r="F53">
        <v>3</v>
      </c>
      <c r="G53">
        <f t="shared" si="0"/>
        <v>102</v>
      </c>
      <c r="H53" s="3">
        <f t="shared" si="2"/>
        <v>8.8235294117647065</v>
      </c>
      <c r="I53" s="3">
        <f t="shared" si="2"/>
        <v>67.647058823529406</v>
      </c>
      <c r="J53" s="3">
        <f t="shared" si="2"/>
        <v>16.666666666666668</v>
      </c>
      <c r="K53" s="3">
        <f t="shared" si="2"/>
        <v>3.9215686274509802</v>
      </c>
      <c r="L53" s="3">
        <f t="shared" si="2"/>
        <v>0</v>
      </c>
      <c r="M53" s="3">
        <f t="shared" si="2"/>
        <v>2.9411764705882355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9</v>
      </c>
      <c r="B56">
        <v>15</v>
      </c>
      <c r="C56">
        <v>24</v>
      </c>
      <c r="D56">
        <v>23</v>
      </c>
      <c r="E56">
        <v>29</v>
      </c>
      <c r="F56">
        <v>2</v>
      </c>
      <c r="G56">
        <f t="shared" si="0"/>
        <v>102</v>
      </c>
      <c r="H56" s="3">
        <f t="shared" si="2"/>
        <v>8.8235294117647065</v>
      </c>
      <c r="I56" s="3">
        <f t="shared" si="2"/>
        <v>14.705882352941176</v>
      </c>
      <c r="J56" s="3">
        <f t="shared" si="2"/>
        <v>23.529411764705884</v>
      </c>
      <c r="K56" s="3">
        <f t="shared" si="2"/>
        <v>22.549019607843139</v>
      </c>
      <c r="L56" s="3">
        <f t="shared" si="2"/>
        <v>28.431372549019606</v>
      </c>
      <c r="M56" s="3">
        <f t="shared" si="2"/>
        <v>1.9607843137254901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9</v>
      </c>
      <c r="B59">
        <v>30</v>
      </c>
      <c r="C59">
        <v>48</v>
      </c>
      <c r="D59">
        <v>9</v>
      </c>
      <c r="E59">
        <v>4</v>
      </c>
      <c r="F59">
        <v>2</v>
      </c>
      <c r="G59">
        <f t="shared" si="0"/>
        <v>102</v>
      </c>
      <c r="H59" s="3">
        <f t="shared" si="2"/>
        <v>8.8235294117647065</v>
      </c>
      <c r="I59" s="3">
        <f t="shared" si="2"/>
        <v>29.411764705882351</v>
      </c>
      <c r="J59" s="3">
        <f t="shared" si="2"/>
        <v>47.058823529411768</v>
      </c>
      <c r="K59" s="3">
        <f t="shared" si="2"/>
        <v>8.8235294117647065</v>
      </c>
      <c r="L59" s="3">
        <f t="shared" si="2"/>
        <v>3.9215686274509802</v>
      </c>
      <c r="M59" s="3">
        <f t="shared" si="2"/>
        <v>1.9607843137254901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10</v>
      </c>
      <c r="B62">
        <v>16</v>
      </c>
      <c r="C62">
        <v>46</v>
      </c>
      <c r="D62">
        <v>20</v>
      </c>
      <c r="E62">
        <v>8</v>
      </c>
      <c r="F62">
        <v>2</v>
      </c>
      <c r="G62">
        <f t="shared" si="0"/>
        <v>102</v>
      </c>
      <c r="H62" s="3">
        <f t="shared" si="2"/>
        <v>9.8039215686274517</v>
      </c>
      <c r="I62" s="3">
        <f t="shared" si="2"/>
        <v>15.686274509803921</v>
      </c>
      <c r="J62" s="3">
        <f t="shared" si="2"/>
        <v>45.098039215686278</v>
      </c>
      <c r="K62" s="3">
        <f t="shared" si="2"/>
        <v>19.607843137254903</v>
      </c>
      <c r="L62" s="3">
        <f t="shared" si="2"/>
        <v>7.8431372549019605</v>
      </c>
      <c r="M62" s="3">
        <f t="shared" si="2"/>
        <v>1.9607843137254901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9</v>
      </c>
      <c r="B65">
        <v>6</v>
      </c>
      <c r="C65">
        <v>40</v>
      </c>
      <c r="D65">
        <v>23</v>
      </c>
      <c r="E65">
        <v>21</v>
      </c>
      <c r="F65">
        <v>3</v>
      </c>
      <c r="G65">
        <f t="shared" si="0"/>
        <v>102</v>
      </c>
      <c r="H65" s="3">
        <f t="shared" si="2"/>
        <v>8.8235294117647065</v>
      </c>
      <c r="I65" s="3">
        <f t="shared" si="2"/>
        <v>5.882352941176471</v>
      </c>
      <c r="J65" s="3">
        <f t="shared" si="2"/>
        <v>39.215686274509807</v>
      </c>
      <c r="K65" s="3">
        <f t="shared" si="2"/>
        <v>22.549019607843139</v>
      </c>
      <c r="L65" s="3">
        <f t="shared" si="2"/>
        <v>20.588235294117649</v>
      </c>
      <c r="M65" s="3">
        <f t="shared" si="2"/>
        <v>2.9411764705882355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9</v>
      </c>
      <c r="B68">
        <v>4</v>
      </c>
      <c r="C68">
        <v>29</v>
      </c>
      <c r="D68">
        <v>39</v>
      </c>
      <c r="E68">
        <v>19</v>
      </c>
      <c r="F68">
        <v>2</v>
      </c>
      <c r="G68">
        <f t="shared" si="0"/>
        <v>102</v>
      </c>
      <c r="H68" s="3">
        <f t="shared" si="2"/>
        <v>8.8235294117647065</v>
      </c>
      <c r="I68" s="3">
        <f t="shared" si="2"/>
        <v>3.9215686274509802</v>
      </c>
      <c r="J68" s="3">
        <f t="shared" si="2"/>
        <v>28.431372549019606</v>
      </c>
      <c r="K68" s="3">
        <f t="shared" si="2"/>
        <v>38.235294117647058</v>
      </c>
      <c r="L68" s="3">
        <f t="shared" si="2"/>
        <v>18.627450980392158</v>
      </c>
      <c r="M68" s="3">
        <f t="shared" si="2"/>
        <v>1.9607843137254901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9</v>
      </c>
      <c r="B71">
        <v>9</v>
      </c>
      <c r="C71">
        <v>33</v>
      </c>
      <c r="D71">
        <v>30</v>
      </c>
      <c r="E71">
        <v>18</v>
      </c>
      <c r="F71">
        <v>3</v>
      </c>
      <c r="G71">
        <f t="shared" ref="G71:G134" si="4">SUM(A71:F71)</f>
        <v>102</v>
      </c>
      <c r="H71" s="3">
        <f t="shared" si="2"/>
        <v>8.8235294117647065</v>
      </c>
      <c r="I71" s="3">
        <f t="shared" si="2"/>
        <v>8.8235294117647065</v>
      </c>
      <c r="J71" s="3">
        <f t="shared" si="2"/>
        <v>32.352941176470587</v>
      </c>
      <c r="K71" s="3">
        <f t="shared" si="2"/>
        <v>29.411764705882351</v>
      </c>
      <c r="L71" s="3">
        <f t="shared" si="2"/>
        <v>17.647058823529413</v>
      </c>
      <c r="M71" s="3">
        <f t="shared" si="2"/>
        <v>2.9411764705882355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9</v>
      </c>
      <c r="B74">
        <v>37</v>
      </c>
      <c r="C74">
        <v>40</v>
      </c>
      <c r="D74">
        <v>10</v>
      </c>
      <c r="E74">
        <v>3</v>
      </c>
      <c r="F74">
        <v>3</v>
      </c>
      <c r="G74">
        <f t="shared" si="4"/>
        <v>102</v>
      </c>
      <c r="H74" s="3">
        <f t="shared" ref="H74:M74" si="5">A74*100/$G74</f>
        <v>8.8235294117647065</v>
      </c>
      <c r="I74" s="3">
        <f t="shared" si="5"/>
        <v>36.274509803921568</v>
      </c>
      <c r="J74" s="3">
        <f t="shared" si="5"/>
        <v>39.215686274509807</v>
      </c>
      <c r="K74" s="3">
        <f t="shared" si="5"/>
        <v>9.8039215686274517</v>
      </c>
      <c r="L74" s="3">
        <f t="shared" si="5"/>
        <v>2.9411764705882355</v>
      </c>
      <c r="M74" s="3">
        <f t="shared" si="5"/>
        <v>2.9411764705882355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16</v>
      </c>
      <c r="B77">
        <v>69</v>
      </c>
      <c r="C77">
        <v>17</v>
      </c>
      <c r="G77">
        <f t="shared" si="4"/>
        <v>102</v>
      </c>
      <c r="H77" s="3">
        <f t="shared" ref="H77:J77" si="6">A77*100/$G77</f>
        <v>15.686274509803921</v>
      </c>
      <c r="I77" s="3">
        <f t="shared" si="6"/>
        <v>67.647058823529406</v>
      </c>
      <c r="J77" s="3">
        <f t="shared" si="6"/>
        <v>16.666666666666668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26</v>
      </c>
      <c r="B80">
        <v>21</v>
      </c>
      <c r="C80">
        <v>55</v>
      </c>
      <c r="G80">
        <f t="shared" si="4"/>
        <v>102</v>
      </c>
      <c r="H80" s="3">
        <f t="shared" ref="H80:J80" si="7">A80*100/$G80</f>
        <v>25.490196078431371</v>
      </c>
      <c r="I80" s="3">
        <f t="shared" si="7"/>
        <v>20.588235294117649</v>
      </c>
      <c r="J80" s="3">
        <f t="shared" si="7"/>
        <v>53.921568627450981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21</v>
      </c>
      <c r="B83">
        <v>63</v>
      </c>
      <c r="C83">
        <v>18</v>
      </c>
      <c r="G83">
        <f t="shared" si="4"/>
        <v>102</v>
      </c>
      <c r="H83" s="3">
        <f t="shared" ref="H83:J83" si="8">A83*100/$G83</f>
        <v>20.588235294117649</v>
      </c>
      <c r="I83" s="3">
        <f t="shared" si="8"/>
        <v>61.764705882352942</v>
      </c>
      <c r="J83" s="3">
        <f t="shared" si="8"/>
        <v>17.647058823529413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20</v>
      </c>
      <c r="B86">
        <v>58</v>
      </c>
      <c r="C86">
        <v>24</v>
      </c>
      <c r="G86">
        <f t="shared" si="4"/>
        <v>102</v>
      </c>
      <c r="H86" s="3">
        <f t="shared" ref="H86:J86" si="9">A86*100/$G86</f>
        <v>19.607843137254903</v>
      </c>
      <c r="I86" s="3">
        <f t="shared" si="9"/>
        <v>56.862745098039213</v>
      </c>
      <c r="J86" s="3">
        <f t="shared" si="9"/>
        <v>23.529411764705884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20</v>
      </c>
      <c r="B89">
        <v>59</v>
      </c>
      <c r="C89">
        <v>23</v>
      </c>
      <c r="G89">
        <f t="shared" si="4"/>
        <v>102</v>
      </c>
      <c r="H89" s="3">
        <f t="shared" ref="H89:J89" si="10">A89*100/$G89</f>
        <v>19.607843137254903</v>
      </c>
      <c r="I89" s="3">
        <f t="shared" si="10"/>
        <v>57.843137254901961</v>
      </c>
      <c r="J89" s="3">
        <f t="shared" si="10"/>
        <v>22.549019607843139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20</v>
      </c>
      <c r="B92">
        <v>30</v>
      </c>
      <c r="C92">
        <v>52</v>
      </c>
      <c r="G92">
        <f t="shared" si="4"/>
        <v>102</v>
      </c>
      <c r="H92" s="3">
        <f t="shared" ref="H92:J92" si="11">A92*100/$G92</f>
        <v>19.607843137254903</v>
      </c>
      <c r="I92" s="3">
        <f t="shared" si="11"/>
        <v>29.411764705882351</v>
      </c>
      <c r="J92" s="3">
        <f t="shared" si="11"/>
        <v>50.980392156862742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22</v>
      </c>
      <c r="B95">
        <v>43</v>
      </c>
      <c r="C95">
        <v>37</v>
      </c>
      <c r="G95">
        <f t="shared" si="4"/>
        <v>102</v>
      </c>
      <c r="H95" s="3">
        <f t="shared" ref="H95:J95" si="12">A95*100/$G95</f>
        <v>21.568627450980394</v>
      </c>
      <c r="I95" s="3">
        <f t="shared" si="12"/>
        <v>42.156862745098039</v>
      </c>
      <c r="J95" s="3">
        <f t="shared" si="12"/>
        <v>36.274509803921568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25</v>
      </c>
      <c r="B98">
        <v>42</v>
      </c>
      <c r="C98">
        <v>35</v>
      </c>
      <c r="G98">
        <f t="shared" si="4"/>
        <v>102</v>
      </c>
      <c r="H98" s="3">
        <f t="shared" ref="H98:J98" si="13">A98*100/$G98</f>
        <v>24.509803921568629</v>
      </c>
      <c r="I98" s="3">
        <f t="shared" si="13"/>
        <v>41.176470588235297</v>
      </c>
      <c r="J98" s="3">
        <f t="shared" si="13"/>
        <v>34.313725490196077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26</v>
      </c>
      <c r="B101">
        <v>29</v>
      </c>
      <c r="C101">
        <v>47</v>
      </c>
      <c r="G101">
        <f t="shared" si="4"/>
        <v>102</v>
      </c>
      <c r="H101" s="3">
        <f t="shared" ref="H101:J101" si="14">A101*100/$G101</f>
        <v>25.490196078431371</v>
      </c>
      <c r="I101" s="3">
        <f t="shared" si="14"/>
        <v>28.431372549019606</v>
      </c>
      <c r="J101" s="3">
        <f t="shared" si="14"/>
        <v>46.078431372549019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34</v>
      </c>
      <c r="B104">
        <v>36</v>
      </c>
      <c r="C104">
        <v>32</v>
      </c>
      <c r="G104">
        <f t="shared" si="4"/>
        <v>102</v>
      </c>
      <c r="H104" s="3">
        <f t="shared" ref="H104:J104" si="15">A104*100/$G104</f>
        <v>33.333333333333336</v>
      </c>
      <c r="I104" s="3">
        <f t="shared" si="15"/>
        <v>35.294117647058826</v>
      </c>
      <c r="J104" s="3">
        <f t="shared" si="15"/>
        <v>31.372549019607842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26</v>
      </c>
      <c r="B107">
        <v>58</v>
      </c>
      <c r="C107">
        <v>18</v>
      </c>
      <c r="G107">
        <f t="shared" si="4"/>
        <v>102</v>
      </c>
      <c r="H107" s="3">
        <f t="shared" ref="H107:J107" si="16">A107*100/$G107</f>
        <v>25.490196078431371</v>
      </c>
      <c r="I107" s="3">
        <f t="shared" si="16"/>
        <v>56.862745098039213</v>
      </c>
      <c r="J107" s="3">
        <f t="shared" si="16"/>
        <v>17.647058823529413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26</v>
      </c>
      <c r="B110">
        <v>67</v>
      </c>
      <c r="C110">
        <v>9</v>
      </c>
      <c r="G110">
        <f t="shared" si="4"/>
        <v>102</v>
      </c>
      <c r="H110" s="3">
        <f t="shared" ref="H110:J110" si="17">A110*100/$G110</f>
        <v>25.490196078431371</v>
      </c>
      <c r="I110" s="3">
        <f t="shared" si="17"/>
        <v>65.686274509803923</v>
      </c>
      <c r="J110" s="3">
        <f t="shared" si="17"/>
        <v>8.8235294117647065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24</v>
      </c>
      <c r="B113">
        <v>76</v>
      </c>
      <c r="C113">
        <v>2</v>
      </c>
      <c r="G113">
        <f t="shared" si="4"/>
        <v>102</v>
      </c>
      <c r="H113" s="3">
        <f t="shared" ref="H113:J113" si="18">A113*100/$G113</f>
        <v>23.529411764705884</v>
      </c>
      <c r="I113" s="3">
        <f t="shared" si="18"/>
        <v>74.509803921568633</v>
      </c>
      <c r="J113" s="3">
        <f t="shared" si="18"/>
        <v>1.9607843137254901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25</v>
      </c>
      <c r="B116">
        <v>63</v>
      </c>
      <c r="C116">
        <v>14</v>
      </c>
      <c r="G116">
        <f t="shared" si="4"/>
        <v>102</v>
      </c>
      <c r="H116" s="3">
        <f t="shared" ref="H116:J116" si="19">A116*100/$G116</f>
        <v>24.509803921568629</v>
      </c>
      <c r="I116" s="3">
        <f t="shared" si="19"/>
        <v>61.764705882352942</v>
      </c>
      <c r="J116" s="3">
        <f t="shared" si="19"/>
        <v>13.725490196078431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22</v>
      </c>
      <c r="B119">
        <v>74</v>
      </c>
      <c r="C119">
        <v>6</v>
      </c>
      <c r="G119">
        <f t="shared" si="4"/>
        <v>102</v>
      </c>
      <c r="H119" s="3">
        <f t="shared" ref="H119:J119" si="20">A119*100/$G119</f>
        <v>21.568627450980394</v>
      </c>
      <c r="I119" s="3">
        <f t="shared" si="20"/>
        <v>72.549019607843135</v>
      </c>
      <c r="J119" s="3">
        <f t="shared" si="20"/>
        <v>5.882352941176471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24</v>
      </c>
      <c r="B122">
        <v>74</v>
      </c>
      <c r="C122">
        <v>4</v>
      </c>
      <c r="G122">
        <f t="shared" si="4"/>
        <v>102</v>
      </c>
      <c r="H122" s="3">
        <f t="shared" ref="H122:J122" si="21">A122*100/$G122</f>
        <v>23.529411764705884</v>
      </c>
      <c r="I122" s="3">
        <f t="shared" si="21"/>
        <v>72.549019607843135</v>
      </c>
      <c r="J122" s="3">
        <f t="shared" si="21"/>
        <v>3.9215686274509802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27</v>
      </c>
      <c r="B125">
        <v>47</v>
      </c>
      <c r="C125">
        <v>28</v>
      </c>
      <c r="G125">
        <f t="shared" si="4"/>
        <v>102</v>
      </c>
      <c r="H125" s="3">
        <f t="shared" ref="H125:J125" si="22">A125*100/$G125</f>
        <v>26.470588235294116</v>
      </c>
      <c r="I125" s="3">
        <f t="shared" si="22"/>
        <v>46.078431372549019</v>
      </c>
      <c r="J125" s="3">
        <f t="shared" si="22"/>
        <v>27.450980392156861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27</v>
      </c>
      <c r="B128">
        <v>34</v>
      </c>
      <c r="C128">
        <v>41</v>
      </c>
      <c r="G128">
        <f t="shared" si="4"/>
        <v>102</v>
      </c>
      <c r="H128" s="3">
        <f t="shared" ref="H128:J128" si="23">A128*100/$G128</f>
        <v>26.470588235294116</v>
      </c>
      <c r="I128" s="3">
        <f t="shared" si="23"/>
        <v>33.333333333333336</v>
      </c>
      <c r="J128" s="3">
        <f t="shared" si="23"/>
        <v>40.196078431372548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28</v>
      </c>
      <c r="B131">
        <v>63</v>
      </c>
      <c r="C131">
        <v>11</v>
      </c>
      <c r="G131">
        <f t="shared" si="4"/>
        <v>102</v>
      </c>
      <c r="H131" s="3">
        <f t="shared" ref="H131:J131" si="24">A131*100/$G131</f>
        <v>27.450980392156861</v>
      </c>
      <c r="I131" s="3">
        <f t="shared" si="24"/>
        <v>61.764705882352942</v>
      </c>
      <c r="J131" s="3">
        <f t="shared" si="24"/>
        <v>10.784313725490197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29</v>
      </c>
      <c r="B134">
        <v>50</v>
      </c>
      <c r="C134">
        <v>23</v>
      </c>
      <c r="G134">
        <f t="shared" si="4"/>
        <v>102</v>
      </c>
      <c r="H134" s="3">
        <f t="shared" ref="H134:J134" si="25">A134*100/$G134</f>
        <v>28.431372549019606</v>
      </c>
      <c r="I134" s="3">
        <f t="shared" si="25"/>
        <v>49.019607843137258</v>
      </c>
      <c r="J134" s="3">
        <f t="shared" si="25"/>
        <v>22.549019607843139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61</v>
      </c>
      <c r="B137">
        <v>27</v>
      </c>
      <c r="C137">
        <v>14</v>
      </c>
      <c r="G137">
        <f t="shared" si="26"/>
        <v>102</v>
      </c>
      <c r="H137" s="3">
        <f t="shared" ref="H137:J137" si="27">A137*100/$G137</f>
        <v>59.803921568627452</v>
      </c>
      <c r="I137" s="3">
        <f t="shared" si="27"/>
        <v>26.470588235294116</v>
      </c>
      <c r="J137" s="3">
        <f t="shared" si="27"/>
        <v>13.725490196078431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56</v>
      </c>
      <c r="B140">
        <v>25</v>
      </c>
      <c r="C140">
        <v>21</v>
      </c>
      <c r="G140">
        <f t="shared" si="26"/>
        <v>102</v>
      </c>
      <c r="H140" s="3">
        <f t="shared" ref="H140:J140" si="28">A140*100/$G140</f>
        <v>54.901960784313722</v>
      </c>
      <c r="I140" s="3">
        <f t="shared" si="28"/>
        <v>24.509803921568629</v>
      </c>
      <c r="J140" s="3">
        <f t="shared" si="28"/>
        <v>20.588235294117649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28</v>
      </c>
      <c r="B143">
        <v>39</v>
      </c>
      <c r="C143">
        <v>35</v>
      </c>
      <c r="G143">
        <f t="shared" si="26"/>
        <v>102</v>
      </c>
      <c r="H143" s="3">
        <f t="shared" ref="H143:J143" si="29">A143*100/$G143</f>
        <v>27.450980392156861</v>
      </c>
      <c r="I143" s="3">
        <f t="shared" si="29"/>
        <v>38.235294117647058</v>
      </c>
      <c r="J143" s="3">
        <f t="shared" si="29"/>
        <v>34.313725490196077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23</v>
      </c>
      <c r="B146">
        <v>35</v>
      </c>
      <c r="C146">
        <v>44</v>
      </c>
      <c r="G146">
        <f t="shared" si="26"/>
        <v>102</v>
      </c>
      <c r="H146" s="3">
        <f t="shared" ref="H146:J146" si="30">A146*100/$G146</f>
        <v>22.549019607843139</v>
      </c>
      <c r="I146" s="3">
        <f t="shared" si="30"/>
        <v>34.313725490196077</v>
      </c>
      <c r="J146" s="3">
        <f t="shared" si="30"/>
        <v>43.137254901960787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31</v>
      </c>
      <c r="B149">
        <v>61</v>
      </c>
      <c r="C149">
        <v>10</v>
      </c>
      <c r="G149">
        <f t="shared" si="26"/>
        <v>102</v>
      </c>
      <c r="H149" s="3">
        <f t="shared" ref="H149:J149" si="31">A149*100/$G149</f>
        <v>30.392156862745097</v>
      </c>
      <c r="I149" s="3">
        <f t="shared" si="31"/>
        <v>59.803921568627452</v>
      </c>
      <c r="J149" s="3">
        <f t="shared" si="31"/>
        <v>9.8039215686274517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28</v>
      </c>
      <c r="B152">
        <v>60</v>
      </c>
      <c r="C152">
        <v>14</v>
      </c>
      <c r="G152">
        <f t="shared" si="26"/>
        <v>102</v>
      </c>
      <c r="H152" s="3">
        <f t="shared" ref="H152:J152" si="32">A152*100/$G152</f>
        <v>27.450980392156861</v>
      </c>
      <c r="I152" s="3">
        <f t="shared" si="32"/>
        <v>58.823529411764703</v>
      </c>
      <c r="J152" s="3">
        <f t="shared" si="32"/>
        <v>13.725490196078431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28</v>
      </c>
      <c r="B155">
        <v>69</v>
      </c>
      <c r="C155">
        <v>5</v>
      </c>
      <c r="G155">
        <f t="shared" si="26"/>
        <v>102</v>
      </c>
      <c r="H155" s="3">
        <f t="shared" ref="H155:J155" si="33">A155*100/$G155</f>
        <v>27.450980392156861</v>
      </c>
      <c r="I155" s="3">
        <f t="shared" si="33"/>
        <v>67.647058823529406</v>
      </c>
      <c r="J155" s="3">
        <f t="shared" si="33"/>
        <v>4.9019607843137258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26</v>
      </c>
      <c r="B158">
        <v>53</v>
      </c>
      <c r="C158">
        <v>23</v>
      </c>
      <c r="G158">
        <f t="shared" si="26"/>
        <v>102</v>
      </c>
      <c r="H158" s="3">
        <f t="shared" ref="H158:J158" si="34">A158*100/$G158</f>
        <v>25.490196078431371</v>
      </c>
      <c r="I158" s="3">
        <f t="shared" si="34"/>
        <v>51.96078431372549</v>
      </c>
      <c r="J158" s="3">
        <f t="shared" si="34"/>
        <v>22.549019607843139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25</v>
      </c>
      <c r="B161">
        <v>75</v>
      </c>
      <c r="C161">
        <v>2</v>
      </c>
      <c r="G161">
        <f t="shared" si="26"/>
        <v>102</v>
      </c>
      <c r="H161" s="3">
        <f t="shared" ref="H161:J161" si="35">A161*100/$G161</f>
        <v>24.509803921568629</v>
      </c>
      <c r="I161" s="3">
        <f t="shared" si="35"/>
        <v>73.529411764705884</v>
      </c>
      <c r="J161" s="3">
        <f t="shared" si="35"/>
        <v>1.9607843137254901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25</v>
      </c>
      <c r="B164">
        <v>72</v>
      </c>
      <c r="C164">
        <v>5</v>
      </c>
      <c r="G164">
        <f t="shared" si="26"/>
        <v>102</v>
      </c>
      <c r="H164" s="3">
        <f t="shared" ref="H164:J164" si="36">A164*100/$G164</f>
        <v>24.509803921568629</v>
      </c>
      <c r="I164" s="3">
        <f t="shared" si="36"/>
        <v>70.588235294117652</v>
      </c>
      <c r="J164" s="3">
        <f t="shared" si="36"/>
        <v>4.9019607843137258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24</v>
      </c>
      <c r="B167">
        <v>77</v>
      </c>
      <c r="C167">
        <v>1</v>
      </c>
      <c r="G167">
        <f t="shared" si="26"/>
        <v>102</v>
      </c>
      <c r="H167" s="3">
        <f t="shared" ref="H167:J167" si="37">A167*100/$G167</f>
        <v>23.529411764705884</v>
      </c>
      <c r="I167" s="3">
        <f t="shared" si="37"/>
        <v>75.490196078431367</v>
      </c>
      <c r="J167" s="3">
        <f t="shared" si="37"/>
        <v>0.98039215686274506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25</v>
      </c>
      <c r="B170">
        <v>71</v>
      </c>
      <c r="C170">
        <v>6</v>
      </c>
      <c r="G170">
        <f t="shared" si="26"/>
        <v>102</v>
      </c>
      <c r="H170" s="3">
        <f t="shared" ref="H170:J170" si="38">A170*100/$G170</f>
        <v>24.509803921568629</v>
      </c>
      <c r="I170" s="3">
        <f t="shared" si="38"/>
        <v>69.607843137254903</v>
      </c>
      <c r="J170" s="3">
        <f t="shared" si="38"/>
        <v>5.882352941176471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25</v>
      </c>
      <c r="B173">
        <v>71</v>
      </c>
      <c r="C173">
        <v>6</v>
      </c>
      <c r="G173">
        <f t="shared" si="26"/>
        <v>102</v>
      </c>
      <c r="H173" s="3">
        <f t="shared" ref="H173:J173" si="39">A173*100/$G173</f>
        <v>24.509803921568629</v>
      </c>
      <c r="I173" s="3">
        <f t="shared" si="39"/>
        <v>69.607843137254903</v>
      </c>
      <c r="J173" s="3">
        <f t="shared" si="39"/>
        <v>5.882352941176471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26</v>
      </c>
      <c r="B176">
        <v>62</v>
      </c>
      <c r="C176">
        <v>14</v>
      </c>
      <c r="G176">
        <f t="shared" si="26"/>
        <v>102</v>
      </c>
      <c r="H176" s="3">
        <f t="shared" ref="H176:J176" si="40">A176*100/$G176</f>
        <v>25.490196078431371</v>
      </c>
      <c r="I176" s="3">
        <f t="shared" si="40"/>
        <v>60.784313725490193</v>
      </c>
      <c r="J176" s="3">
        <f t="shared" si="40"/>
        <v>13.725490196078431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28</v>
      </c>
      <c r="B179">
        <v>72</v>
      </c>
      <c r="C179">
        <v>2</v>
      </c>
      <c r="G179">
        <f t="shared" si="26"/>
        <v>102</v>
      </c>
      <c r="H179" s="3">
        <f t="shared" ref="H179:J179" si="41">A179*100/$G179</f>
        <v>27.450980392156861</v>
      </c>
      <c r="I179" s="3">
        <f t="shared" si="41"/>
        <v>70.588235294117652</v>
      </c>
      <c r="J179" s="3">
        <f t="shared" si="41"/>
        <v>1.9607843137254901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30</v>
      </c>
      <c r="B182">
        <v>70</v>
      </c>
      <c r="C182">
        <v>2</v>
      </c>
      <c r="G182">
        <f t="shared" si="26"/>
        <v>102</v>
      </c>
      <c r="H182" s="3">
        <f t="shared" ref="H182:J182" si="42">A182*100/$G182</f>
        <v>29.411764705882351</v>
      </c>
      <c r="I182" s="3">
        <f t="shared" si="42"/>
        <v>68.627450980392155</v>
      </c>
      <c r="J182" s="3">
        <f t="shared" si="42"/>
        <v>1.9607843137254901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24</v>
      </c>
      <c r="B185">
        <v>76</v>
      </c>
      <c r="C185">
        <v>2</v>
      </c>
      <c r="G185">
        <f t="shared" si="26"/>
        <v>102</v>
      </c>
      <c r="H185" s="3">
        <f t="shared" ref="H185:J185" si="43">A185*100/$G185</f>
        <v>23.529411764705884</v>
      </c>
      <c r="I185" s="3">
        <f t="shared" si="43"/>
        <v>74.509803921568633</v>
      </c>
      <c r="J185" s="3">
        <f t="shared" si="43"/>
        <v>1.9607843137254901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24</v>
      </c>
      <c r="B188">
        <v>77</v>
      </c>
      <c r="C188">
        <v>1</v>
      </c>
      <c r="G188">
        <f t="shared" si="26"/>
        <v>102</v>
      </c>
      <c r="H188" s="3">
        <f t="shared" ref="H188:J188" si="44">A188*100/$G188</f>
        <v>23.529411764705884</v>
      </c>
      <c r="I188" s="3">
        <f t="shared" si="44"/>
        <v>75.490196078431367</v>
      </c>
      <c r="J188" s="3">
        <f t="shared" si="44"/>
        <v>0.98039215686274506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25</v>
      </c>
      <c r="B191">
        <v>74</v>
      </c>
      <c r="C191">
        <v>3</v>
      </c>
      <c r="G191">
        <f t="shared" si="26"/>
        <v>102</v>
      </c>
      <c r="H191" s="3">
        <f t="shared" ref="H191:J191" si="45">A191*100/$G191</f>
        <v>24.509803921568629</v>
      </c>
      <c r="I191" s="3">
        <f t="shared" si="45"/>
        <v>72.549019607843135</v>
      </c>
      <c r="J191" s="3">
        <f t="shared" si="45"/>
        <v>2.9411764705882355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27</v>
      </c>
      <c r="B194">
        <v>54</v>
      </c>
      <c r="C194">
        <v>21</v>
      </c>
      <c r="G194">
        <f t="shared" si="26"/>
        <v>102</v>
      </c>
      <c r="H194" s="3">
        <f t="shared" ref="H194:J194" si="46">A194*100/$G194</f>
        <v>26.470588235294116</v>
      </c>
      <c r="I194" s="3">
        <f t="shared" si="46"/>
        <v>52.941176470588232</v>
      </c>
      <c r="J194" s="3">
        <f t="shared" si="46"/>
        <v>20.588235294117649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76</v>
      </c>
      <c r="B197">
        <v>17</v>
      </c>
      <c r="C197">
        <v>9</v>
      </c>
      <c r="G197">
        <f t="shared" si="26"/>
        <v>102</v>
      </c>
      <c r="H197" s="3">
        <f t="shared" ref="H197:J197" si="47">A197*100/$G197</f>
        <v>74.509803921568633</v>
      </c>
      <c r="I197" s="3">
        <f t="shared" si="47"/>
        <v>16.666666666666668</v>
      </c>
      <c r="J197" s="3">
        <f t="shared" si="47"/>
        <v>8.8235294117647065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75</v>
      </c>
      <c r="B200">
        <v>17</v>
      </c>
      <c r="C200">
        <v>10</v>
      </c>
      <c r="G200">
        <f t="shared" si="48"/>
        <v>102</v>
      </c>
      <c r="H200" s="3">
        <f t="shared" ref="H200:J200" si="49">A200*100/$G200</f>
        <v>73.529411764705884</v>
      </c>
      <c r="I200" s="3">
        <f t="shared" si="49"/>
        <v>16.666666666666668</v>
      </c>
      <c r="J200" s="3">
        <f t="shared" si="49"/>
        <v>9.8039215686274517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53</v>
      </c>
      <c r="B203">
        <v>33</v>
      </c>
      <c r="C203">
        <v>16</v>
      </c>
      <c r="G203">
        <f t="shared" si="48"/>
        <v>102</v>
      </c>
      <c r="H203" s="3">
        <f t="shared" ref="H203:J203" si="50">A203*100/$G203</f>
        <v>51.96078431372549</v>
      </c>
      <c r="I203" s="3">
        <f t="shared" si="50"/>
        <v>32.352941176470587</v>
      </c>
      <c r="J203" s="3">
        <f t="shared" si="50"/>
        <v>15.686274509803921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47</v>
      </c>
      <c r="B206">
        <v>36</v>
      </c>
      <c r="C206">
        <v>19</v>
      </c>
      <c r="G206">
        <f t="shared" si="48"/>
        <v>102</v>
      </c>
      <c r="H206" s="3">
        <f t="shared" ref="H206:J206" si="51">A206*100/$G206</f>
        <v>46.078431372549019</v>
      </c>
      <c r="I206" s="3">
        <f t="shared" si="51"/>
        <v>35.294117647058826</v>
      </c>
      <c r="J206" s="3">
        <f t="shared" si="51"/>
        <v>18.627450980392158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37</v>
      </c>
      <c r="B209">
        <v>59</v>
      </c>
      <c r="C209">
        <v>6</v>
      </c>
      <c r="G209">
        <f t="shared" si="48"/>
        <v>102</v>
      </c>
      <c r="H209" s="3">
        <f t="shared" ref="H209:J209" si="52">A209*100/$G209</f>
        <v>36.274509803921568</v>
      </c>
      <c r="I209" s="3">
        <f t="shared" si="52"/>
        <v>57.843137254901961</v>
      </c>
      <c r="J209" s="3">
        <f t="shared" si="52"/>
        <v>5.882352941176471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33</v>
      </c>
      <c r="B212">
        <v>54</v>
      </c>
      <c r="C212">
        <v>15</v>
      </c>
      <c r="G212">
        <f t="shared" si="48"/>
        <v>102</v>
      </c>
      <c r="H212" s="3">
        <f t="shared" ref="H212:J212" si="53">A212*100/$G212</f>
        <v>32.352941176470587</v>
      </c>
      <c r="I212" s="3">
        <f t="shared" si="53"/>
        <v>52.941176470588232</v>
      </c>
      <c r="J212" s="3">
        <f t="shared" si="53"/>
        <v>14.705882352941176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36</v>
      </c>
      <c r="B215">
        <v>44</v>
      </c>
      <c r="C215">
        <v>22</v>
      </c>
      <c r="G215">
        <f t="shared" si="48"/>
        <v>102</v>
      </c>
      <c r="H215" s="3">
        <f t="shared" ref="H215:J215" si="54">A215*100/$G215</f>
        <v>35.294117647058826</v>
      </c>
      <c r="I215" s="3">
        <f t="shared" si="54"/>
        <v>43.137254901960787</v>
      </c>
      <c r="J215" s="3">
        <f t="shared" si="54"/>
        <v>21.568627450980394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29</v>
      </c>
      <c r="B218">
        <v>56</v>
      </c>
      <c r="C218">
        <v>17</v>
      </c>
      <c r="G218">
        <f t="shared" si="48"/>
        <v>102</v>
      </c>
      <c r="H218" s="3">
        <f t="shared" ref="H218:J218" si="55">A218*100/$G218</f>
        <v>28.431372549019606</v>
      </c>
      <c r="I218" s="3">
        <f t="shared" si="55"/>
        <v>54.901960784313722</v>
      </c>
      <c r="J218" s="3">
        <f t="shared" si="55"/>
        <v>16.666666666666668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30</v>
      </c>
      <c r="B221">
        <v>54</v>
      </c>
      <c r="C221">
        <v>18</v>
      </c>
      <c r="G221">
        <f t="shared" si="48"/>
        <v>102</v>
      </c>
      <c r="H221" s="3">
        <f t="shared" ref="H221:J221" si="56">A221*100/$G221</f>
        <v>29.411764705882351</v>
      </c>
      <c r="I221" s="3">
        <f t="shared" si="56"/>
        <v>52.941176470588232</v>
      </c>
      <c r="J221" s="3">
        <f t="shared" si="56"/>
        <v>17.647058823529413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29</v>
      </c>
      <c r="B224">
        <v>30</v>
      </c>
      <c r="C224">
        <v>43</v>
      </c>
      <c r="G224">
        <f t="shared" si="48"/>
        <v>102</v>
      </c>
      <c r="H224" s="3">
        <f t="shared" ref="H224:J224" si="57">A224*100/$G224</f>
        <v>28.431372549019606</v>
      </c>
      <c r="I224" s="3">
        <f t="shared" si="57"/>
        <v>29.411764705882351</v>
      </c>
      <c r="J224" s="3">
        <f t="shared" si="57"/>
        <v>42.156862745098039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35</v>
      </c>
      <c r="B227">
        <v>53</v>
      </c>
      <c r="C227">
        <v>14</v>
      </c>
      <c r="G227">
        <f t="shared" si="48"/>
        <v>102</v>
      </c>
      <c r="H227" s="3">
        <f t="shared" ref="H227:J227" si="58">A227*100/$G227</f>
        <v>34.313725490196077</v>
      </c>
      <c r="I227" s="3">
        <f t="shared" si="58"/>
        <v>51.96078431372549</v>
      </c>
      <c r="J227" s="3">
        <f t="shared" si="58"/>
        <v>13.725490196078431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26</v>
      </c>
      <c r="B230">
        <v>48</v>
      </c>
      <c r="C230">
        <v>28</v>
      </c>
      <c r="G230">
        <f t="shared" si="48"/>
        <v>102</v>
      </c>
      <c r="H230" s="3">
        <f t="shared" ref="H230:J230" si="59">A230*100/$G230</f>
        <v>25.490196078431371</v>
      </c>
      <c r="I230" s="3">
        <f t="shared" si="59"/>
        <v>47.058823529411768</v>
      </c>
      <c r="J230" s="3">
        <f t="shared" si="59"/>
        <v>27.450980392156861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33</v>
      </c>
      <c r="B233">
        <v>38</v>
      </c>
      <c r="C233">
        <v>31</v>
      </c>
      <c r="G233">
        <f t="shared" si="48"/>
        <v>102</v>
      </c>
      <c r="H233" s="3">
        <f t="shared" ref="H233:J233" si="60">A233*100/$G233</f>
        <v>32.352941176470587</v>
      </c>
      <c r="I233" s="3">
        <f t="shared" si="60"/>
        <v>37.254901960784316</v>
      </c>
      <c r="J233" s="3">
        <f t="shared" si="60"/>
        <v>30.392156862745097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30</v>
      </c>
      <c r="B236">
        <v>26</v>
      </c>
      <c r="C236">
        <v>46</v>
      </c>
      <c r="G236">
        <f t="shared" si="48"/>
        <v>102</v>
      </c>
      <c r="H236" s="3">
        <f t="shared" ref="H236:J236" si="61">A236*100/$G236</f>
        <v>29.411764705882351</v>
      </c>
      <c r="I236" s="3">
        <f t="shared" si="61"/>
        <v>25.490196078431371</v>
      </c>
      <c r="J236" s="3">
        <f t="shared" si="61"/>
        <v>45.098039215686278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29</v>
      </c>
      <c r="B239">
        <v>59</v>
      </c>
      <c r="C239">
        <v>14</v>
      </c>
      <c r="G239">
        <f t="shared" si="48"/>
        <v>102</v>
      </c>
      <c r="H239" s="3">
        <f t="shared" ref="H239:J239" si="62">A239*100/$G239</f>
        <v>28.431372549019606</v>
      </c>
      <c r="I239" s="3">
        <f t="shared" si="62"/>
        <v>57.843137254901961</v>
      </c>
      <c r="J239" s="3">
        <f t="shared" si="62"/>
        <v>13.725490196078431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32</v>
      </c>
      <c r="B242">
        <v>50</v>
      </c>
      <c r="C242">
        <v>20</v>
      </c>
      <c r="G242">
        <f t="shared" si="48"/>
        <v>102</v>
      </c>
      <c r="H242" s="3">
        <f t="shared" ref="H242:J242" si="63">A242*100/$G242</f>
        <v>31.372549019607842</v>
      </c>
      <c r="I242" s="3">
        <f t="shared" si="63"/>
        <v>49.019607843137258</v>
      </c>
      <c r="J242" s="3">
        <f t="shared" si="63"/>
        <v>19.607843137254903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7" max="7" width="4.5" customWidth="1"/>
    <col min="8" max="8" width="11" customWidth="1"/>
  </cols>
  <sheetData>
    <row r="1" spans="1:10">
      <c r="A1" s="1" t="s">
        <v>115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10</v>
      </c>
      <c r="C5">
        <v>130</v>
      </c>
      <c r="G5">
        <f>SUM(A5:F5)</f>
        <v>140</v>
      </c>
      <c r="H5" s="3">
        <f>A5*100/$G5</f>
        <v>0</v>
      </c>
      <c r="I5" s="3">
        <f>B5*100/$G5</f>
        <v>7.1428571428571432</v>
      </c>
      <c r="J5" s="3">
        <f>C5*100/$G5</f>
        <v>92.857142857142861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101</v>
      </c>
      <c r="C8">
        <v>39</v>
      </c>
      <c r="G8">
        <f t="shared" ref="G8:G68" si="0">SUM(A8:F8)</f>
        <v>140</v>
      </c>
      <c r="H8" s="3">
        <f t="shared" ref="H8:J8" si="1">A8*100/$G8</f>
        <v>0</v>
      </c>
      <c r="I8" s="3">
        <f t="shared" si="1"/>
        <v>72.142857142857139</v>
      </c>
      <c r="J8" s="3">
        <f t="shared" si="1"/>
        <v>27.857142857142858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87</v>
      </c>
      <c r="C11">
        <v>53</v>
      </c>
      <c r="G11">
        <f t="shared" si="0"/>
        <v>140</v>
      </c>
      <c r="H11" s="3">
        <f t="shared" ref="H11:M71" si="2">A11*100/$G11</f>
        <v>0</v>
      </c>
      <c r="I11" s="3">
        <f t="shared" si="2"/>
        <v>62.142857142857146</v>
      </c>
      <c r="J11" s="3">
        <f t="shared" si="2"/>
        <v>37.857142857142854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140</v>
      </c>
      <c r="C14">
        <v>0</v>
      </c>
      <c r="G14">
        <f t="shared" si="0"/>
        <v>140</v>
      </c>
      <c r="H14" s="3">
        <f t="shared" si="2"/>
        <v>0</v>
      </c>
      <c r="I14" s="3">
        <f t="shared" si="2"/>
        <v>100</v>
      </c>
      <c r="J14" s="3">
        <f t="shared" si="2"/>
        <v>0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0</v>
      </c>
      <c r="C17">
        <v>140</v>
      </c>
      <c r="G17">
        <f>SUM(A17:F17)</f>
        <v>140</v>
      </c>
      <c r="H17" s="3">
        <f t="shared" ref="H17:J17" si="3">A17*100/$G17</f>
        <v>0</v>
      </c>
      <c r="I17" s="3">
        <f t="shared" si="3"/>
        <v>0</v>
      </c>
      <c r="J17" s="3">
        <f t="shared" si="3"/>
        <v>100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112</v>
      </c>
      <c r="C20">
        <v>28</v>
      </c>
      <c r="G20">
        <f t="shared" si="0"/>
        <v>140</v>
      </c>
      <c r="H20" s="3">
        <f t="shared" si="2"/>
        <v>0</v>
      </c>
      <c r="I20" s="3">
        <f t="shared" si="2"/>
        <v>80</v>
      </c>
      <c r="J20" s="3">
        <f t="shared" si="2"/>
        <v>20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114</v>
      </c>
      <c r="C23">
        <v>26</v>
      </c>
      <c r="G23">
        <f t="shared" si="0"/>
        <v>140</v>
      </c>
      <c r="H23" s="3">
        <f t="shared" si="2"/>
        <v>0</v>
      </c>
      <c r="I23" s="3">
        <f t="shared" si="2"/>
        <v>81.428571428571431</v>
      </c>
      <c r="J23" s="3">
        <f t="shared" si="2"/>
        <v>18.571428571428573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105</v>
      </c>
      <c r="C26">
        <v>35</v>
      </c>
      <c r="G26">
        <f t="shared" si="0"/>
        <v>140</v>
      </c>
      <c r="H26" s="3">
        <f t="shared" si="2"/>
        <v>0</v>
      </c>
      <c r="I26" s="3">
        <f t="shared" si="2"/>
        <v>75</v>
      </c>
      <c r="J26" s="3">
        <f t="shared" si="2"/>
        <v>25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135</v>
      </c>
      <c r="C29">
        <v>5</v>
      </c>
      <c r="G29">
        <f t="shared" si="0"/>
        <v>140</v>
      </c>
      <c r="H29" s="3">
        <f t="shared" si="2"/>
        <v>0</v>
      </c>
      <c r="I29" s="3">
        <f t="shared" si="2"/>
        <v>96.428571428571431</v>
      </c>
      <c r="J29" s="3">
        <f t="shared" si="2"/>
        <v>3.5714285714285716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4</v>
      </c>
      <c r="B32">
        <v>108</v>
      </c>
      <c r="C32">
        <v>28</v>
      </c>
      <c r="G32">
        <f t="shared" si="0"/>
        <v>140</v>
      </c>
      <c r="H32" s="3">
        <f t="shared" si="2"/>
        <v>2.8571428571428572</v>
      </c>
      <c r="I32" s="3">
        <f t="shared" si="2"/>
        <v>77.142857142857139</v>
      </c>
      <c r="J32" s="3">
        <f t="shared" si="2"/>
        <v>20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4</v>
      </c>
      <c r="B35">
        <v>115</v>
      </c>
      <c r="C35">
        <v>21</v>
      </c>
      <c r="G35">
        <f t="shared" si="0"/>
        <v>140</v>
      </c>
      <c r="H35" s="3">
        <f t="shared" si="2"/>
        <v>2.8571428571428572</v>
      </c>
      <c r="I35" s="3">
        <f t="shared" si="2"/>
        <v>82.142857142857139</v>
      </c>
      <c r="J35" s="3">
        <f t="shared" si="2"/>
        <v>15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4</v>
      </c>
      <c r="B38">
        <v>89</v>
      </c>
      <c r="C38">
        <v>47</v>
      </c>
      <c r="G38">
        <f t="shared" si="0"/>
        <v>140</v>
      </c>
      <c r="H38" s="3">
        <f t="shared" si="2"/>
        <v>2.8571428571428572</v>
      </c>
      <c r="I38" s="3">
        <f t="shared" si="2"/>
        <v>63.571428571428569</v>
      </c>
      <c r="J38" s="3">
        <f t="shared" si="2"/>
        <v>33.571428571428569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4</v>
      </c>
      <c r="B41">
        <v>81</v>
      </c>
      <c r="C41">
        <v>55</v>
      </c>
      <c r="G41">
        <f t="shared" si="0"/>
        <v>140</v>
      </c>
      <c r="H41" s="3">
        <f t="shared" si="2"/>
        <v>2.8571428571428572</v>
      </c>
      <c r="I41" s="3">
        <f t="shared" si="2"/>
        <v>57.857142857142854</v>
      </c>
      <c r="J41" s="3">
        <f t="shared" si="2"/>
        <v>39.285714285714285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4</v>
      </c>
      <c r="B44">
        <v>121</v>
      </c>
      <c r="C44">
        <v>15</v>
      </c>
      <c r="G44">
        <f t="shared" si="0"/>
        <v>140</v>
      </c>
      <c r="H44" s="3">
        <f t="shared" si="2"/>
        <v>2.8571428571428572</v>
      </c>
      <c r="I44" s="3">
        <f t="shared" si="2"/>
        <v>86.428571428571431</v>
      </c>
      <c r="J44" s="3">
        <f t="shared" si="2"/>
        <v>10.714285714285714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4</v>
      </c>
      <c r="B47">
        <v>113</v>
      </c>
      <c r="C47">
        <v>23</v>
      </c>
      <c r="G47">
        <f t="shared" si="0"/>
        <v>140</v>
      </c>
      <c r="H47" s="3">
        <f t="shared" si="2"/>
        <v>2.8571428571428572</v>
      </c>
      <c r="I47" s="3">
        <f t="shared" si="2"/>
        <v>80.714285714285708</v>
      </c>
      <c r="J47" s="3">
        <f t="shared" si="2"/>
        <v>16.428571428571427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4</v>
      </c>
      <c r="B50">
        <v>120</v>
      </c>
      <c r="C50">
        <v>16</v>
      </c>
      <c r="G50">
        <f t="shared" si="0"/>
        <v>140</v>
      </c>
      <c r="H50" s="3">
        <f t="shared" si="2"/>
        <v>2.8571428571428572</v>
      </c>
      <c r="I50" s="3">
        <f t="shared" si="2"/>
        <v>85.714285714285708</v>
      </c>
      <c r="J50" s="3">
        <f t="shared" si="2"/>
        <v>11.428571428571429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166</v>
      </c>
      <c r="F52" t="s">
        <v>156</v>
      </c>
      <c r="H52" s="3"/>
      <c r="I52" s="3"/>
    </row>
    <row r="53" spans="1:13">
      <c r="A53">
        <v>11</v>
      </c>
      <c r="B53">
        <v>106</v>
      </c>
      <c r="C53">
        <v>18</v>
      </c>
      <c r="D53">
        <v>5</v>
      </c>
      <c r="E53">
        <v>0</v>
      </c>
      <c r="F53">
        <v>0</v>
      </c>
      <c r="G53">
        <f t="shared" si="0"/>
        <v>140</v>
      </c>
      <c r="H53" s="3">
        <f t="shared" si="2"/>
        <v>7.8571428571428568</v>
      </c>
      <c r="I53" s="3">
        <f t="shared" si="2"/>
        <v>75.714285714285708</v>
      </c>
      <c r="J53" s="3">
        <f t="shared" si="2"/>
        <v>12.857142857142858</v>
      </c>
      <c r="K53" s="3">
        <f t="shared" si="2"/>
        <v>3.5714285714285716</v>
      </c>
      <c r="L53" s="3">
        <f t="shared" si="2"/>
        <v>0</v>
      </c>
      <c r="M53" s="3">
        <f t="shared" si="2"/>
        <v>0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166</v>
      </c>
      <c r="F55" t="s">
        <v>156</v>
      </c>
      <c r="H55" s="3"/>
      <c r="I55" s="3"/>
    </row>
    <row r="56" spans="1:13">
      <c r="A56">
        <v>11</v>
      </c>
      <c r="B56">
        <v>20</v>
      </c>
      <c r="C56">
        <v>39</v>
      </c>
      <c r="D56">
        <v>37</v>
      </c>
      <c r="E56">
        <v>30</v>
      </c>
      <c r="F56">
        <v>3</v>
      </c>
      <c r="G56">
        <f t="shared" si="0"/>
        <v>140</v>
      </c>
      <c r="H56" s="3">
        <f t="shared" si="2"/>
        <v>7.8571428571428568</v>
      </c>
      <c r="I56" s="3">
        <f t="shared" si="2"/>
        <v>14.285714285714286</v>
      </c>
      <c r="J56" s="3">
        <f t="shared" si="2"/>
        <v>27.857142857142858</v>
      </c>
      <c r="K56" s="3">
        <f t="shared" si="2"/>
        <v>26.428571428571427</v>
      </c>
      <c r="L56" s="3">
        <f t="shared" si="2"/>
        <v>21.428571428571427</v>
      </c>
      <c r="M56" s="3">
        <f t="shared" si="2"/>
        <v>2.1428571428571428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166</v>
      </c>
      <c r="F58" t="s">
        <v>156</v>
      </c>
      <c r="H58" s="3"/>
      <c r="I58" s="3"/>
    </row>
    <row r="59" spans="1:13">
      <c r="A59">
        <v>11</v>
      </c>
      <c r="B59">
        <v>44</v>
      </c>
      <c r="C59">
        <v>64</v>
      </c>
      <c r="D59">
        <v>17</v>
      </c>
      <c r="E59">
        <v>3</v>
      </c>
      <c r="F59">
        <v>1</v>
      </c>
      <c r="G59">
        <f t="shared" si="0"/>
        <v>140</v>
      </c>
      <c r="H59" s="3">
        <f t="shared" si="2"/>
        <v>7.8571428571428568</v>
      </c>
      <c r="I59" s="3">
        <f t="shared" si="2"/>
        <v>31.428571428571427</v>
      </c>
      <c r="J59" s="3">
        <f t="shared" si="2"/>
        <v>45.714285714285715</v>
      </c>
      <c r="K59" s="3">
        <f t="shared" si="2"/>
        <v>12.142857142857142</v>
      </c>
      <c r="L59" s="3">
        <f t="shared" si="2"/>
        <v>2.1428571428571428</v>
      </c>
      <c r="M59" s="3">
        <f t="shared" si="2"/>
        <v>0.7142857142857143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166</v>
      </c>
      <c r="F61" t="s">
        <v>156</v>
      </c>
      <c r="H61" s="3"/>
      <c r="I61" s="3"/>
    </row>
    <row r="62" spans="1:13">
      <c r="A62">
        <v>11</v>
      </c>
      <c r="B62">
        <v>34</v>
      </c>
      <c r="C62">
        <v>59</v>
      </c>
      <c r="D62">
        <v>24</v>
      </c>
      <c r="E62">
        <v>10</v>
      </c>
      <c r="F62">
        <v>2</v>
      </c>
      <c r="G62">
        <f t="shared" si="0"/>
        <v>140</v>
      </c>
      <c r="H62" s="3">
        <f t="shared" si="2"/>
        <v>7.8571428571428568</v>
      </c>
      <c r="I62" s="3">
        <f t="shared" si="2"/>
        <v>24.285714285714285</v>
      </c>
      <c r="J62" s="3">
        <f t="shared" si="2"/>
        <v>42.142857142857146</v>
      </c>
      <c r="K62" s="3">
        <f t="shared" si="2"/>
        <v>17.142857142857142</v>
      </c>
      <c r="L62" s="3">
        <f t="shared" si="2"/>
        <v>7.1428571428571432</v>
      </c>
      <c r="M62" s="3">
        <f t="shared" si="2"/>
        <v>1.4285714285714286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166</v>
      </c>
      <c r="F64" t="s">
        <v>156</v>
      </c>
      <c r="H64" s="3"/>
      <c r="I64" s="3"/>
    </row>
    <row r="65" spans="1:13">
      <c r="A65">
        <v>11</v>
      </c>
      <c r="B65">
        <v>9</v>
      </c>
      <c r="C65">
        <v>59</v>
      </c>
      <c r="D65">
        <v>32</v>
      </c>
      <c r="E65">
        <v>23</v>
      </c>
      <c r="F65">
        <v>6</v>
      </c>
      <c r="G65">
        <f t="shared" si="0"/>
        <v>140</v>
      </c>
      <c r="H65" s="3">
        <f t="shared" si="2"/>
        <v>7.8571428571428568</v>
      </c>
      <c r="I65" s="3">
        <f t="shared" si="2"/>
        <v>6.4285714285714288</v>
      </c>
      <c r="J65" s="3">
        <f t="shared" si="2"/>
        <v>42.142857142857146</v>
      </c>
      <c r="K65" s="3">
        <f t="shared" si="2"/>
        <v>22.857142857142858</v>
      </c>
      <c r="L65" s="3">
        <f t="shared" si="2"/>
        <v>16.428571428571427</v>
      </c>
      <c r="M65" s="3">
        <f t="shared" si="2"/>
        <v>4.2857142857142856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166</v>
      </c>
      <c r="F67" t="s">
        <v>156</v>
      </c>
      <c r="H67" s="3"/>
      <c r="I67" s="3"/>
    </row>
    <row r="68" spans="1:13">
      <c r="A68">
        <v>11</v>
      </c>
      <c r="B68">
        <v>6</v>
      </c>
      <c r="C68">
        <v>28</v>
      </c>
      <c r="D68">
        <v>54</v>
      </c>
      <c r="E68">
        <v>36</v>
      </c>
      <c r="F68">
        <v>5</v>
      </c>
      <c r="G68">
        <f t="shared" si="0"/>
        <v>140</v>
      </c>
      <c r="H68" s="3">
        <f t="shared" si="2"/>
        <v>7.8571428571428568</v>
      </c>
      <c r="I68" s="3">
        <f t="shared" si="2"/>
        <v>4.2857142857142856</v>
      </c>
      <c r="J68" s="3">
        <f t="shared" si="2"/>
        <v>20</v>
      </c>
      <c r="K68" s="3">
        <f t="shared" si="2"/>
        <v>38.571428571428569</v>
      </c>
      <c r="L68" s="3">
        <f t="shared" si="2"/>
        <v>25.714285714285715</v>
      </c>
      <c r="M68" s="3">
        <f t="shared" si="2"/>
        <v>3.5714285714285716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166</v>
      </c>
      <c r="F70" t="s">
        <v>156</v>
      </c>
      <c r="H70" s="3"/>
      <c r="I70" s="3"/>
    </row>
    <row r="71" spans="1:13">
      <c r="A71">
        <v>11</v>
      </c>
      <c r="B71">
        <v>20</v>
      </c>
      <c r="C71">
        <v>56</v>
      </c>
      <c r="D71">
        <v>27</v>
      </c>
      <c r="E71">
        <v>23</v>
      </c>
      <c r="F71">
        <v>3</v>
      </c>
      <c r="G71">
        <f t="shared" ref="G71:G134" si="4">SUM(A71:F71)</f>
        <v>140</v>
      </c>
      <c r="H71" s="3">
        <f t="shared" si="2"/>
        <v>7.8571428571428568</v>
      </c>
      <c r="I71" s="3">
        <f t="shared" si="2"/>
        <v>14.285714285714286</v>
      </c>
      <c r="J71" s="3">
        <f t="shared" si="2"/>
        <v>40</v>
      </c>
      <c r="K71" s="3">
        <f t="shared" si="2"/>
        <v>19.285714285714285</v>
      </c>
      <c r="L71" s="3">
        <f t="shared" si="2"/>
        <v>16.428571428571427</v>
      </c>
      <c r="M71" s="3">
        <f t="shared" si="2"/>
        <v>2.1428571428571428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166</v>
      </c>
      <c r="F73" t="s">
        <v>156</v>
      </c>
      <c r="H73" s="3"/>
      <c r="I73" s="3"/>
    </row>
    <row r="74" spans="1:13">
      <c r="A74">
        <v>11</v>
      </c>
      <c r="B74">
        <v>64</v>
      </c>
      <c r="C74">
        <v>43</v>
      </c>
      <c r="D74">
        <v>11</v>
      </c>
      <c r="E74">
        <v>11</v>
      </c>
      <c r="F74">
        <v>0</v>
      </c>
      <c r="G74">
        <f t="shared" si="4"/>
        <v>140</v>
      </c>
      <c r="H74" s="3">
        <f t="shared" ref="H74:M74" si="5">A74*100/$G74</f>
        <v>7.8571428571428568</v>
      </c>
      <c r="I74" s="3">
        <f t="shared" si="5"/>
        <v>45.714285714285715</v>
      </c>
      <c r="J74" s="3">
        <f t="shared" si="5"/>
        <v>30.714285714285715</v>
      </c>
      <c r="K74" s="3">
        <f t="shared" si="5"/>
        <v>7.8571428571428568</v>
      </c>
      <c r="L74" s="3">
        <f t="shared" si="5"/>
        <v>7.8571428571428568</v>
      </c>
      <c r="M74" s="3">
        <f t="shared" si="5"/>
        <v>0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20</v>
      </c>
      <c r="B77">
        <v>95</v>
      </c>
      <c r="C77">
        <v>25</v>
      </c>
      <c r="G77">
        <f t="shared" si="4"/>
        <v>140</v>
      </c>
      <c r="H77" s="3">
        <f t="shared" ref="H77:J77" si="6">A77*100/$G77</f>
        <v>14.285714285714286</v>
      </c>
      <c r="I77" s="3">
        <f t="shared" si="6"/>
        <v>67.857142857142861</v>
      </c>
      <c r="J77" s="3">
        <f t="shared" si="6"/>
        <v>17.857142857142858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22</v>
      </c>
      <c r="B80">
        <v>43</v>
      </c>
      <c r="C80">
        <v>75</v>
      </c>
      <c r="G80">
        <f t="shared" si="4"/>
        <v>140</v>
      </c>
      <c r="H80" s="3">
        <f t="shared" ref="H80:J80" si="7">A80*100/$G80</f>
        <v>15.714285714285714</v>
      </c>
      <c r="I80" s="3">
        <f t="shared" si="7"/>
        <v>30.714285714285715</v>
      </c>
      <c r="J80" s="3">
        <f t="shared" si="7"/>
        <v>53.571428571428569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27</v>
      </c>
      <c r="B83">
        <v>86</v>
      </c>
      <c r="C83">
        <v>27</v>
      </c>
      <c r="G83">
        <f t="shared" si="4"/>
        <v>140</v>
      </c>
      <c r="H83" s="3">
        <f t="shared" ref="H83:J83" si="8">A83*100/$G83</f>
        <v>19.285714285714285</v>
      </c>
      <c r="I83" s="3">
        <f t="shared" si="8"/>
        <v>61.428571428571431</v>
      </c>
      <c r="J83" s="3">
        <f t="shared" si="8"/>
        <v>19.285714285714285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20</v>
      </c>
      <c r="B86">
        <v>83</v>
      </c>
      <c r="C86">
        <v>37</v>
      </c>
      <c r="G86">
        <f t="shared" si="4"/>
        <v>140</v>
      </c>
      <c r="H86" s="3">
        <f t="shared" ref="H86:J86" si="9">A86*100/$G86</f>
        <v>14.285714285714286</v>
      </c>
      <c r="I86" s="3">
        <f t="shared" si="9"/>
        <v>59.285714285714285</v>
      </c>
      <c r="J86" s="3">
        <f t="shared" si="9"/>
        <v>26.428571428571427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21</v>
      </c>
      <c r="B89">
        <v>85</v>
      </c>
      <c r="C89">
        <v>34</v>
      </c>
      <c r="G89">
        <f t="shared" si="4"/>
        <v>140</v>
      </c>
      <c r="H89" s="3">
        <f t="shared" ref="H89:J89" si="10">A89*100/$G89</f>
        <v>15</v>
      </c>
      <c r="I89" s="3">
        <f t="shared" si="10"/>
        <v>60.714285714285715</v>
      </c>
      <c r="J89" s="3">
        <f t="shared" si="10"/>
        <v>24.285714285714285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25</v>
      </c>
      <c r="B92">
        <v>50</v>
      </c>
      <c r="C92">
        <v>65</v>
      </c>
      <c r="G92">
        <f t="shared" si="4"/>
        <v>140</v>
      </c>
      <c r="H92" s="3">
        <f t="shared" ref="H92:J92" si="11">A92*100/$G92</f>
        <v>17.857142857142858</v>
      </c>
      <c r="I92" s="3">
        <f t="shared" si="11"/>
        <v>35.714285714285715</v>
      </c>
      <c r="J92" s="3">
        <f t="shared" si="11"/>
        <v>46.428571428571431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27</v>
      </c>
      <c r="B95">
        <v>56</v>
      </c>
      <c r="C95">
        <v>57</v>
      </c>
      <c r="G95">
        <f t="shared" si="4"/>
        <v>140</v>
      </c>
      <c r="H95" s="3">
        <f t="shared" ref="H95:J95" si="12">A95*100/$G95</f>
        <v>19.285714285714285</v>
      </c>
      <c r="I95" s="3">
        <f t="shared" si="12"/>
        <v>40</v>
      </c>
      <c r="J95" s="3">
        <f t="shared" si="12"/>
        <v>40.714285714285715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28</v>
      </c>
      <c r="B98">
        <v>58</v>
      </c>
      <c r="C98">
        <v>54</v>
      </c>
      <c r="G98">
        <f t="shared" si="4"/>
        <v>140</v>
      </c>
      <c r="H98" s="3">
        <f t="shared" ref="H98:J98" si="13">A98*100/$G98</f>
        <v>20</v>
      </c>
      <c r="I98" s="3">
        <f t="shared" si="13"/>
        <v>41.428571428571431</v>
      </c>
      <c r="J98" s="3">
        <f t="shared" si="13"/>
        <v>38.571428571428569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29</v>
      </c>
      <c r="B101">
        <v>47</v>
      </c>
      <c r="C101">
        <v>64</v>
      </c>
      <c r="G101">
        <f t="shared" si="4"/>
        <v>140</v>
      </c>
      <c r="H101" s="3">
        <f t="shared" ref="H101:J101" si="14">A101*100/$G101</f>
        <v>20.714285714285715</v>
      </c>
      <c r="I101" s="3">
        <f t="shared" si="14"/>
        <v>33.571428571428569</v>
      </c>
      <c r="J101" s="3">
        <f t="shared" si="14"/>
        <v>45.714285714285715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25</v>
      </c>
      <c r="B104">
        <v>65</v>
      </c>
      <c r="C104">
        <v>50</v>
      </c>
      <c r="G104">
        <f t="shared" si="4"/>
        <v>140</v>
      </c>
      <c r="H104" s="3">
        <f t="shared" ref="H104:J104" si="15">A104*100/$G104</f>
        <v>17.857142857142858</v>
      </c>
      <c r="I104" s="3">
        <f t="shared" si="15"/>
        <v>46.428571428571431</v>
      </c>
      <c r="J104" s="3">
        <f t="shared" si="15"/>
        <v>35.714285714285715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33</v>
      </c>
      <c r="B107">
        <v>79</v>
      </c>
      <c r="C107">
        <v>28</v>
      </c>
      <c r="G107">
        <f t="shared" si="4"/>
        <v>140</v>
      </c>
      <c r="H107" s="3">
        <f t="shared" ref="H107:J107" si="16">A107*100/$G107</f>
        <v>23.571428571428573</v>
      </c>
      <c r="I107" s="3">
        <f t="shared" si="16"/>
        <v>56.428571428571431</v>
      </c>
      <c r="J107" s="3">
        <f t="shared" si="16"/>
        <v>20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27</v>
      </c>
      <c r="B110">
        <v>95</v>
      </c>
      <c r="C110">
        <v>18</v>
      </c>
      <c r="G110">
        <f t="shared" si="4"/>
        <v>140</v>
      </c>
      <c r="H110" s="3">
        <f t="shared" ref="H110:J110" si="17">A110*100/$G110</f>
        <v>19.285714285714285</v>
      </c>
      <c r="I110" s="3">
        <f t="shared" si="17"/>
        <v>67.857142857142861</v>
      </c>
      <c r="J110" s="3">
        <f t="shared" si="17"/>
        <v>12.857142857142858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28</v>
      </c>
      <c r="B113">
        <v>108</v>
      </c>
      <c r="C113">
        <v>4</v>
      </c>
      <c r="G113">
        <f t="shared" si="4"/>
        <v>140</v>
      </c>
      <c r="H113" s="3">
        <f t="shared" ref="H113:J113" si="18">A113*100/$G113</f>
        <v>20</v>
      </c>
      <c r="I113" s="3">
        <f t="shared" si="18"/>
        <v>77.142857142857139</v>
      </c>
      <c r="J113" s="3">
        <f t="shared" si="18"/>
        <v>2.8571428571428572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26</v>
      </c>
      <c r="B116">
        <v>103</v>
      </c>
      <c r="C116">
        <v>11</v>
      </c>
      <c r="G116">
        <f t="shared" si="4"/>
        <v>140</v>
      </c>
      <c r="H116" s="3">
        <f t="shared" ref="H116:J116" si="19">A116*100/$G116</f>
        <v>18.571428571428573</v>
      </c>
      <c r="I116" s="3">
        <f t="shared" si="19"/>
        <v>73.571428571428569</v>
      </c>
      <c r="J116" s="3">
        <f t="shared" si="19"/>
        <v>7.8571428571428568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27</v>
      </c>
      <c r="B119">
        <v>102</v>
      </c>
      <c r="C119">
        <v>11</v>
      </c>
      <c r="G119">
        <f t="shared" si="4"/>
        <v>140</v>
      </c>
      <c r="H119" s="3">
        <f t="shared" ref="H119:J119" si="20">A119*100/$G119</f>
        <v>19.285714285714285</v>
      </c>
      <c r="I119" s="3">
        <f t="shared" si="20"/>
        <v>72.857142857142861</v>
      </c>
      <c r="J119" s="3">
        <f t="shared" si="20"/>
        <v>7.8571428571428568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26</v>
      </c>
      <c r="B122">
        <v>112</v>
      </c>
      <c r="C122">
        <v>2</v>
      </c>
      <c r="G122">
        <f t="shared" si="4"/>
        <v>140</v>
      </c>
      <c r="H122" s="3">
        <f t="shared" ref="H122:J122" si="21">A122*100/$G122</f>
        <v>18.571428571428573</v>
      </c>
      <c r="I122" s="3">
        <f t="shared" si="21"/>
        <v>80</v>
      </c>
      <c r="J122" s="3">
        <f t="shared" si="21"/>
        <v>1.4285714285714286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32</v>
      </c>
      <c r="B125">
        <v>71</v>
      </c>
      <c r="C125">
        <v>37</v>
      </c>
      <c r="G125">
        <f t="shared" si="4"/>
        <v>140</v>
      </c>
      <c r="H125" s="3">
        <f t="shared" ref="H125:J125" si="22">A125*100/$G125</f>
        <v>22.857142857142858</v>
      </c>
      <c r="I125" s="3">
        <f t="shared" si="22"/>
        <v>50.714285714285715</v>
      </c>
      <c r="J125" s="3">
        <f t="shared" si="22"/>
        <v>26.428571428571427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33</v>
      </c>
      <c r="B128">
        <v>56</v>
      </c>
      <c r="C128">
        <v>51</v>
      </c>
      <c r="G128">
        <f t="shared" si="4"/>
        <v>140</v>
      </c>
      <c r="H128" s="3">
        <f t="shared" ref="H128:J128" si="23">A128*100/$G128</f>
        <v>23.571428571428573</v>
      </c>
      <c r="I128" s="3">
        <f t="shared" si="23"/>
        <v>40</v>
      </c>
      <c r="J128" s="3">
        <f t="shared" si="23"/>
        <v>36.428571428571431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39</v>
      </c>
      <c r="B131">
        <v>81</v>
      </c>
      <c r="C131">
        <v>20</v>
      </c>
      <c r="G131">
        <f t="shared" si="4"/>
        <v>140</v>
      </c>
      <c r="H131" s="3">
        <f t="shared" ref="H131:J131" si="24">A131*100/$G131</f>
        <v>27.857142857142858</v>
      </c>
      <c r="I131" s="3">
        <f t="shared" si="24"/>
        <v>57.857142857142854</v>
      </c>
      <c r="J131" s="3">
        <f t="shared" si="24"/>
        <v>14.285714285714286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31</v>
      </c>
      <c r="B134">
        <v>76</v>
      </c>
      <c r="C134">
        <v>33</v>
      </c>
      <c r="G134">
        <f t="shared" si="4"/>
        <v>140</v>
      </c>
      <c r="H134" s="3">
        <f t="shared" ref="H134:J134" si="25">A134*100/$G134</f>
        <v>22.142857142857142</v>
      </c>
      <c r="I134" s="3">
        <f t="shared" si="25"/>
        <v>54.285714285714285</v>
      </c>
      <c r="J134" s="3">
        <f t="shared" si="25"/>
        <v>23.571428571428573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99</v>
      </c>
      <c r="B137">
        <v>24</v>
      </c>
      <c r="C137">
        <v>17</v>
      </c>
      <c r="G137">
        <f t="shared" si="26"/>
        <v>140</v>
      </c>
      <c r="H137" s="3">
        <f t="shared" ref="H137:J137" si="27">A137*100/$G137</f>
        <v>70.714285714285708</v>
      </c>
      <c r="I137" s="3">
        <f t="shared" si="27"/>
        <v>17.142857142857142</v>
      </c>
      <c r="J137" s="3">
        <f t="shared" si="27"/>
        <v>12.142857142857142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97</v>
      </c>
      <c r="B140">
        <v>25</v>
      </c>
      <c r="C140">
        <v>18</v>
      </c>
      <c r="G140">
        <f t="shared" si="26"/>
        <v>140</v>
      </c>
      <c r="H140" s="3">
        <f t="shared" ref="H140:J140" si="28">A140*100/$G140</f>
        <v>69.285714285714292</v>
      </c>
      <c r="I140" s="3">
        <f t="shared" si="28"/>
        <v>17.857142857142858</v>
      </c>
      <c r="J140" s="3">
        <f t="shared" si="28"/>
        <v>12.857142857142858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37</v>
      </c>
      <c r="B143">
        <v>59</v>
      </c>
      <c r="C143">
        <v>44</v>
      </c>
      <c r="G143">
        <f t="shared" si="26"/>
        <v>140</v>
      </c>
      <c r="H143" s="3">
        <f t="shared" ref="H143:J143" si="29">A143*100/$G143</f>
        <v>26.428571428571427</v>
      </c>
      <c r="I143" s="3">
        <f t="shared" si="29"/>
        <v>42.142857142857146</v>
      </c>
      <c r="J143" s="3">
        <f t="shared" si="29"/>
        <v>31.428571428571427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30</v>
      </c>
      <c r="B146">
        <v>49</v>
      </c>
      <c r="C146">
        <v>61</v>
      </c>
      <c r="G146">
        <f t="shared" si="26"/>
        <v>140</v>
      </c>
      <c r="H146" s="3">
        <f t="shared" ref="H146:J146" si="30">A146*100/$G146</f>
        <v>21.428571428571427</v>
      </c>
      <c r="I146" s="3">
        <f t="shared" si="30"/>
        <v>35</v>
      </c>
      <c r="J146" s="3">
        <f t="shared" si="30"/>
        <v>43.571428571428569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40</v>
      </c>
      <c r="B149">
        <v>81</v>
      </c>
      <c r="C149">
        <v>19</v>
      </c>
      <c r="G149">
        <f t="shared" si="26"/>
        <v>140</v>
      </c>
      <c r="H149" s="3">
        <f t="shared" ref="H149:J149" si="31">A149*100/$G149</f>
        <v>28.571428571428573</v>
      </c>
      <c r="I149" s="3">
        <f t="shared" si="31"/>
        <v>57.857142857142854</v>
      </c>
      <c r="J149" s="3">
        <f t="shared" si="31"/>
        <v>13.571428571428571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34</v>
      </c>
      <c r="B152">
        <v>80</v>
      </c>
      <c r="C152">
        <v>26</v>
      </c>
      <c r="G152">
        <f t="shared" si="26"/>
        <v>140</v>
      </c>
      <c r="H152" s="3">
        <f t="shared" ref="H152:J152" si="32">A152*100/$G152</f>
        <v>24.285714285714285</v>
      </c>
      <c r="I152" s="3">
        <f t="shared" si="32"/>
        <v>57.142857142857146</v>
      </c>
      <c r="J152" s="3">
        <f t="shared" si="32"/>
        <v>18.571428571428573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38</v>
      </c>
      <c r="B155">
        <v>85</v>
      </c>
      <c r="C155">
        <v>17</v>
      </c>
      <c r="G155">
        <f t="shared" si="26"/>
        <v>140</v>
      </c>
      <c r="H155" s="3">
        <f t="shared" ref="H155:J155" si="33">A155*100/$G155</f>
        <v>27.142857142857142</v>
      </c>
      <c r="I155" s="3">
        <f t="shared" si="33"/>
        <v>60.714285714285715</v>
      </c>
      <c r="J155" s="3">
        <f t="shared" si="33"/>
        <v>12.142857142857142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31</v>
      </c>
      <c r="B158">
        <v>80</v>
      </c>
      <c r="C158">
        <v>29</v>
      </c>
      <c r="G158">
        <f t="shared" si="26"/>
        <v>140</v>
      </c>
      <c r="H158" s="3">
        <f t="shared" ref="H158:J158" si="34">A158*100/$G158</f>
        <v>22.142857142857142</v>
      </c>
      <c r="I158" s="3">
        <f t="shared" si="34"/>
        <v>57.142857142857146</v>
      </c>
      <c r="J158" s="3">
        <f t="shared" si="34"/>
        <v>20.714285714285715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33</v>
      </c>
      <c r="B161">
        <v>102</v>
      </c>
      <c r="C161">
        <v>5</v>
      </c>
      <c r="G161">
        <f t="shared" si="26"/>
        <v>140</v>
      </c>
      <c r="H161" s="3">
        <f t="shared" ref="H161:J161" si="35">A161*100/$G161</f>
        <v>23.571428571428573</v>
      </c>
      <c r="I161" s="3">
        <f t="shared" si="35"/>
        <v>72.857142857142861</v>
      </c>
      <c r="J161" s="3">
        <f t="shared" si="35"/>
        <v>3.5714285714285716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31</v>
      </c>
      <c r="B164">
        <v>102</v>
      </c>
      <c r="C164">
        <v>7</v>
      </c>
      <c r="G164">
        <f t="shared" si="26"/>
        <v>140</v>
      </c>
      <c r="H164" s="3">
        <f t="shared" ref="H164:J164" si="36">A164*100/$G164</f>
        <v>22.142857142857142</v>
      </c>
      <c r="I164" s="3">
        <f t="shared" si="36"/>
        <v>72.857142857142861</v>
      </c>
      <c r="J164" s="3">
        <f t="shared" si="36"/>
        <v>5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32</v>
      </c>
      <c r="B167">
        <v>104</v>
      </c>
      <c r="C167">
        <v>4</v>
      </c>
      <c r="G167">
        <f t="shared" si="26"/>
        <v>140</v>
      </c>
      <c r="H167" s="3">
        <f t="shared" ref="H167:J167" si="37">A167*100/$G167</f>
        <v>22.857142857142858</v>
      </c>
      <c r="I167" s="3">
        <f t="shared" si="37"/>
        <v>74.285714285714292</v>
      </c>
      <c r="J167" s="3">
        <f t="shared" si="37"/>
        <v>2.8571428571428572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29</v>
      </c>
      <c r="B170">
        <v>93</v>
      </c>
      <c r="C170">
        <v>18</v>
      </c>
      <c r="G170">
        <f t="shared" si="26"/>
        <v>140</v>
      </c>
      <c r="H170" s="3">
        <f t="shared" ref="H170:J170" si="38">A170*100/$G170</f>
        <v>20.714285714285715</v>
      </c>
      <c r="I170" s="3">
        <f t="shared" si="38"/>
        <v>66.428571428571431</v>
      </c>
      <c r="J170" s="3">
        <f t="shared" si="38"/>
        <v>12.857142857142858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34</v>
      </c>
      <c r="B173">
        <v>86</v>
      </c>
      <c r="C173">
        <v>20</v>
      </c>
      <c r="G173">
        <f t="shared" si="26"/>
        <v>140</v>
      </c>
      <c r="H173" s="3">
        <f t="shared" ref="H173:J173" si="39">A173*100/$G173</f>
        <v>24.285714285714285</v>
      </c>
      <c r="I173" s="3">
        <f t="shared" si="39"/>
        <v>61.428571428571431</v>
      </c>
      <c r="J173" s="3">
        <f t="shared" si="39"/>
        <v>14.285714285714286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33</v>
      </c>
      <c r="B176">
        <v>77</v>
      </c>
      <c r="C176">
        <v>30</v>
      </c>
      <c r="G176">
        <f t="shared" si="26"/>
        <v>140</v>
      </c>
      <c r="H176" s="3">
        <f t="shared" ref="H176:J176" si="40">A176*100/$G176</f>
        <v>23.571428571428573</v>
      </c>
      <c r="I176" s="3">
        <f t="shared" si="40"/>
        <v>55</v>
      </c>
      <c r="J176" s="3">
        <f t="shared" si="40"/>
        <v>21.428571428571427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42</v>
      </c>
      <c r="B179">
        <v>95</v>
      </c>
      <c r="C179">
        <v>3</v>
      </c>
      <c r="G179">
        <f t="shared" si="26"/>
        <v>140</v>
      </c>
      <c r="H179" s="3">
        <f t="shared" ref="H179:J179" si="41">A179*100/$G179</f>
        <v>30</v>
      </c>
      <c r="I179" s="3">
        <f t="shared" si="41"/>
        <v>67.857142857142861</v>
      </c>
      <c r="J179" s="3">
        <f t="shared" si="41"/>
        <v>2.1428571428571428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39</v>
      </c>
      <c r="B182">
        <v>99</v>
      </c>
      <c r="C182">
        <v>2</v>
      </c>
      <c r="G182">
        <f t="shared" si="26"/>
        <v>140</v>
      </c>
      <c r="H182" s="3">
        <f t="shared" ref="H182:J182" si="42">A182*100/$G182</f>
        <v>27.857142857142858</v>
      </c>
      <c r="I182" s="3">
        <f t="shared" si="42"/>
        <v>70.714285714285708</v>
      </c>
      <c r="J182" s="3">
        <f t="shared" si="42"/>
        <v>1.4285714285714286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34</v>
      </c>
      <c r="B185">
        <v>104</v>
      </c>
      <c r="C185">
        <v>2</v>
      </c>
      <c r="G185">
        <f t="shared" si="26"/>
        <v>140</v>
      </c>
      <c r="H185" s="3">
        <f t="shared" ref="H185:J185" si="43">A185*100/$G185</f>
        <v>24.285714285714285</v>
      </c>
      <c r="I185" s="3">
        <f t="shared" si="43"/>
        <v>74.285714285714292</v>
      </c>
      <c r="J185" s="3">
        <f t="shared" si="43"/>
        <v>1.4285714285714286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33</v>
      </c>
      <c r="B188">
        <v>104</v>
      </c>
      <c r="C188">
        <v>3</v>
      </c>
      <c r="G188">
        <f t="shared" si="26"/>
        <v>140</v>
      </c>
      <c r="H188" s="3">
        <f t="shared" ref="H188:J188" si="44">A188*100/$G188</f>
        <v>23.571428571428573</v>
      </c>
      <c r="I188" s="3">
        <f t="shared" si="44"/>
        <v>74.285714285714292</v>
      </c>
      <c r="J188" s="3">
        <f t="shared" si="44"/>
        <v>2.1428571428571428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32</v>
      </c>
      <c r="B191">
        <v>106</v>
      </c>
      <c r="C191">
        <v>2</v>
      </c>
      <c r="G191">
        <f t="shared" si="26"/>
        <v>140</v>
      </c>
      <c r="H191" s="3">
        <f t="shared" ref="H191:J191" si="45">A191*100/$G191</f>
        <v>22.857142857142858</v>
      </c>
      <c r="I191" s="3">
        <f t="shared" si="45"/>
        <v>75.714285714285708</v>
      </c>
      <c r="J191" s="3">
        <f t="shared" si="45"/>
        <v>1.4285714285714286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31</v>
      </c>
      <c r="B194">
        <v>82</v>
      </c>
      <c r="C194">
        <v>27</v>
      </c>
      <c r="G194">
        <f t="shared" si="26"/>
        <v>140</v>
      </c>
      <c r="H194" s="3">
        <f t="shared" ref="H194:J194" si="46">A194*100/$G194</f>
        <v>22.142857142857142</v>
      </c>
      <c r="I194" s="3">
        <f t="shared" si="46"/>
        <v>58.571428571428569</v>
      </c>
      <c r="J194" s="3">
        <f t="shared" si="46"/>
        <v>19.285714285714285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105</v>
      </c>
      <c r="B197">
        <v>21</v>
      </c>
      <c r="C197">
        <v>14</v>
      </c>
      <c r="G197">
        <f t="shared" si="26"/>
        <v>140</v>
      </c>
      <c r="H197" s="3">
        <f t="shared" ref="H197:J197" si="47">A197*100/$G197</f>
        <v>75</v>
      </c>
      <c r="I197" s="3">
        <f t="shared" si="47"/>
        <v>15</v>
      </c>
      <c r="J197" s="3">
        <f t="shared" si="47"/>
        <v>10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101</v>
      </c>
      <c r="B200">
        <v>23</v>
      </c>
      <c r="C200">
        <v>16</v>
      </c>
      <c r="G200">
        <f t="shared" si="48"/>
        <v>140</v>
      </c>
      <c r="H200" s="3">
        <f t="shared" ref="H200:J200" si="49">A200*100/$G200</f>
        <v>72.142857142857139</v>
      </c>
      <c r="I200" s="3">
        <f t="shared" si="49"/>
        <v>16.428571428571427</v>
      </c>
      <c r="J200" s="3">
        <f t="shared" si="49"/>
        <v>11.428571428571429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63</v>
      </c>
      <c r="B203">
        <v>53</v>
      </c>
      <c r="C203">
        <v>24</v>
      </c>
      <c r="G203">
        <f t="shared" si="48"/>
        <v>140</v>
      </c>
      <c r="H203" s="3">
        <f t="shared" ref="H203:J203" si="50">A203*100/$G203</f>
        <v>45</v>
      </c>
      <c r="I203" s="3">
        <f t="shared" si="50"/>
        <v>37.857142857142854</v>
      </c>
      <c r="J203" s="3">
        <f t="shared" si="50"/>
        <v>17.142857142857142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57</v>
      </c>
      <c r="B206">
        <v>60</v>
      </c>
      <c r="C206">
        <v>23</v>
      </c>
      <c r="G206">
        <f t="shared" si="48"/>
        <v>140</v>
      </c>
      <c r="H206" s="3">
        <f t="shared" ref="H206:J206" si="51">A206*100/$G206</f>
        <v>40.714285714285715</v>
      </c>
      <c r="I206" s="3">
        <f t="shared" si="51"/>
        <v>42.857142857142854</v>
      </c>
      <c r="J206" s="3">
        <f t="shared" si="51"/>
        <v>16.428571428571427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51</v>
      </c>
      <c r="B209">
        <v>78</v>
      </c>
      <c r="C209">
        <v>11</v>
      </c>
      <c r="G209">
        <f t="shared" si="48"/>
        <v>140</v>
      </c>
      <c r="H209" s="3">
        <f t="shared" ref="H209:J209" si="52">A209*100/$G209</f>
        <v>36.428571428571431</v>
      </c>
      <c r="I209" s="3">
        <f t="shared" si="52"/>
        <v>55.714285714285715</v>
      </c>
      <c r="J209" s="3">
        <f t="shared" si="52"/>
        <v>7.8571428571428568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45</v>
      </c>
      <c r="B212">
        <v>79</v>
      </c>
      <c r="C212">
        <v>16</v>
      </c>
      <c r="G212">
        <f t="shared" si="48"/>
        <v>140</v>
      </c>
      <c r="H212" s="3">
        <f t="shared" ref="H212:J212" si="53">A212*100/$G212</f>
        <v>32.142857142857146</v>
      </c>
      <c r="I212" s="3">
        <f t="shared" si="53"/>
        <v>56.428571428571431</v>
      </c>
      <c r="J212" s="3">
        <f t="shared" si="53"/>
        <v>11.428571428571429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52</v>
      </c>
      <c r="B215">
        <v>62</v>
      </c>
      <c r="C215">
        <v>26</v>
      </c>
      <c r="G215">
        <f t="shared" si="48"/>
        <v>140</v>
      </c>
      <c r="H215" s="3">
        <f t="shared" ref="H215:J215" si="54">A215*100/$G215</f>
        <v>37.142857142857146</v>
      </c>
      <c r="I215" s="3">
        <f t="shared" si="54"/>
        <v>44.285714285714285</v>
      </c>
      <c r="J215" s="3">
        <f t="shared" si="54"/>
        <v>18.571428571428573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43</v>
      </c>
      <c r="B218">
        <v>73</v>
      </c>
      <c r="C218">
        <v>24</v>
      </c>
      <c r="G218">
        <f t="shared" si="48"/>
        <v>140</v>
      </c>
      <c r="H218" s="3">
        <f t="shared" ref="H218:J218" si="55">A218*100/$G218</f>
        <v>30.714285714285715</v>
      </c>
      <c r="I218" s="3">
        <f t="shared" si="55"/>
        <v>52.142857142857146</v>
      </c>
      <c r="J218" s="3">
        <f t="shared" si="55"/>
        <v>17.142857142857142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41</v>
      </c>
      <c r="B221">
        <v>74</v>
      </c>
      <c r="C221">
        <v>25</v>
      </c>
      <c r="G221">
        <f t="shared" si="48"/>
        <v>140</v>
      </c>
      <c r="H221" s="3">
        <f t="shared" ref="H221:J221" si="56">A221*100/$G221</f>
        <v>29.285714285714285</v>
      </c>
      <c r="I221" s="3">
        <f t="shared" si="56"/>
        <v>52.857142857142854</v>
      </c>
      <c r="J221" s="3">
        <f t="shared" si="56"/>
        <v>17.857142857142858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38</v>
      </c>
      <c r="B224">
        <v>46</v>
      </c>
      <c r="C224">
        <v>56</v>
      </c>
      <c r="G224">
        <f t="shared" si="48"/>
        <v>140</v>
      </c>
      <c r="H224" s="3">
        <f t="shared" ref="H224:J224" si="57">A224*100/$G224</f>
        <v>27.142857142857142</v>
      </c>
      <c r="I224" s="3">
        <f t="shared" si="57"/>
        <v>32.857142857142854</v>
      </c>
      <c r="J224" s="3">
        <f t="shared" si="57"/>
        <v>40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51</v>
      </c>
      <c r="B227">
        <v>62</v>
      </c>
      <c r="C227">
        <v>27</v>
      </c>
      <c r="G227">
        <f t="shared" si="48"/>
        <v>140</v>
      </c>
      <c r="H227" s="3">
        <f t="shared" ref="H227:J227" si="58">A227*100/$G227</f>
        <v>36.428571428571431</v>
      </c>
      <c r="I227" s="3">
        <f t="shared" si="58"/>
        <v>44.285714285714285</v>
      </c>
      <c r="J227" s="3">
        <f t="shared" si="58"/>
        <v>19.285714285714285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39</v>
      </c>
      <c r="B230">
        <v>59</v>
      </c>
      <c r="C230">
        <v>42</v>
      </c>
      <c r="G230">
        <f t="shared" si="48"/>
        <v>140</v>
      </c>
      <c r="H230" s="3">
        <f t="shared" ref="H230:J230" si="59">A230*100/$G230</f>
        <v>27.857142857142858</v>
      </c>
      <c r="I230" s="3">
        <f t="shared" si="59"/>
        <v>42.142857142857146</v>
      </c>
      <c r="J230" s="3">
        <f t="shared" si="59"/>
        <v>30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45</v>
      </c>
      <c r="B233">
        <v>64</v>
      </c>
      <c r="C233">
        <v>31</v>
      </c>
      <c r="G233">
        <f t="shared" si="48"/>
        <v>140</v>
      </c>
      <c r="H233" s="3">
        <f t="shared" ref="H233:J233" si="60">A233*100/$G233</f>
        <v>32.142857142857146</v>
      </c>
      <c r="I233" s="3">
        <f t="shared" si="60"/>
        <v>45.714285714285715</v>
      </c>
      <c r="J233" s="3">
        <f t="shared" si="60"/>
        <v>22.142857142857142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36</v>
      </c>
      <c r="B236">
        <v>32</v>
      </c>
      <c r="C236">
        <v>72</v>
      </c>
      <c r="G236">
        <f t="shared" si="48"/>
        <v>140</v>
      </c>
      <c r="H236" s="3">
        <f t="shared" ref="H236:J236" si="61">A236*100/$G236</f>
        <v>25.714285714285715</v>
      </c>
      <c r="I236" s="3">
        <f t="shared" si="61"/>
        <v>22.857142857142858</v>
      </c>
      <c r="J236" s="3">
        <f t="shared" si="61"/>
        <v>51.428571428571431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44</v>
      </c>
      <c r="B239">
        <v>77</v>
      </c>
      <c r="C239">
        <v>19</v>
      </c>
      <c r="G239">
        <f t="shared" si="48"/>
        <v>140</v>
      </c>
      <c r="H239" s="3">
        <f t="shared" ref="H239:J239" si="62">A239*100/$G239</f>
        <v>31.428571428571427</v>
      </c>
      <c r="I239" s="3">
        <f t="shared" si="62"/>
        <v>55</v>
      </c>
      <c r="J239" s="3">
        <f t="shared" si="62"/>
        <v>13.571428571428571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42</v>
      </c>
      <c r="B242">
        <v>66</v>
      </c>
      <c r="C242">
        <v>32</v>
      </c>
      <c r="G242">
        <f t="shared" si="48"/>
        <v>140</v>
      </c>
      <c r="H242" s="3">
        <f t="shared" ref="H242:J242" si="63">A242*100/$G242</f>
        <v>30</v>
      </c>
      <c r="I242" s="3">
        <f t="shared" si="63"/>
        <v>47.142857142857146</v>
      </c>
      <c r="J242" s="3">
        <f t="shared" si="63"/>
        <v>22.857142857142858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7" max="7" width="4.5" customWidth="1"/>
    <col min="8" max="8" width="11" customWidth="1"/>
  </cols>
  <sheetData>
    <row r="1" spans="1:10">
      <c r="A1" s="1" t="s">
        <v>116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22</v>
      </c>
      <c r="C5">
        <v>608</v>
      </c>
      <c r="G5">
        <f>SUM(A5:F5)</f>
        <v>630</v>
      </c>
      <c r="H5" s="3">
        <f>A5*100/$G5</f>
        <v>0</v>
      </c>
      <c r="I5" s="3">
        <f>B5*100/$G5</f>
        <v>3.4920634920634921</v>
      </c>
      <c r="J5" s="3">
        <f>C5*100/$G5</f>
        <v>96.507936507936506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498</v>
      </c>
      <c r="C8">
        <v>132</v>
      </c>
      <c r="G8">
        <f t="shared" ref="G8:G68" si="0">SUM(A8:F8)</f>
        <v>630</v>
      </c>
      <c r="H8" s="3">
        <f t="shared" ref="H8:J8" si="1">A8*100/$G8</f>
        <v>0</v>
      </c>
      <c r="I8" s="3">
        <f t="shared" si="1"/>
        <v>79.047619047619051</v>
      </c>
      <c r="J8" s="3">
        <f t="shared" si="1"/>
        <v>20.952380952380953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189</v>
      </c>
      <c r="C11">
        <v>441</v>
      </c>
      <c r="G11">
        <f t="shared" si="0"/>
        <v>630</v>
      </c>
      <c r="H11" s="3">
        <f t="shared" ref="H11:M71" si="2">A11*100/$G11</f>
        <v>0</v>
      </c>
      <c r="I11" s="3">
        <f t="shared" si="2"/>
        <v>30</v>
      </c>
      <c r="J11" s="3">
        <f t="shared" si="2"/>
        <v>70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0</v>
      </c>
      <c r="C14">
        <v>630</v>
      </c>
      <c r="G14">
        <f t="shared" si="0"/>
        <v>630</v>
      </c>
      <c r="H14" s="3">
        <f t="shared" si="2"/>
        <v>0</v>
      </c>
      <c r="I14" s="3">
        <f t="shared" si="2"/>
        <v>0</v>
      </c>
      <c r="J14" s="3">
        <f t="shared" si="2"/>
        <v>100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0</v>
      </c>
      <c r="C17">
        <v>630</v>
      </c>
      <c r="G17">
        <f>SUM(A17:F17)</f>
        <v>630</v>
      </c>
      <c r="H17" s="3">
        <f t="shared" ref="H17:J17" si="3">A17*100/$G17</f>
        <v>0</v>
      </c>
      <c r="I17" s="3">
        <f t="shared" si="3"/>
        <v>0</v>
      </c>
      <c r="J17" s="3">
        <f t="shared" si="3"/>
        <v>100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387</v>
      </c>
      <c r="C20">
        <v>243</v>
      </c>
      <c r="G20">
        <f t="shared" si="0"/>
        <v>630</v>
      </c>
      <c r="H20" s="3">
        <f t="shared" si="2"/>
        <v>0</v>
      </c>
      <c r="I20" s="3">
        <f t="shared" si="2"/>
        <v>61.428571428571431</v>
      </c>
      <c r="J20" s="3">
        <f t="shared" si="2"/>
        <v>38.571428571428569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435</v>
      </c>
      <c r="C23">
        <v>195</v>
      </c>
      <c r="G23">
        <f t="shared" si="0"/>
        <v>630</v>
      </c>
      <c r="H23" s="3">
        <f t="shared" si="2"/>
        <v>0</v>
      </c>
      <c r="I23" s="3">
        <f t="shared" si="2"/>
        <v>69.047619047619051</v>
      </c>
      <c r="J23" s="3">
        <f t="shared" si="2"/>
        <v>30.952380952380953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376</v>
      </c>
      <c r="C26">
        <v>254</v>
      </c>
      <c r="G26">
        <f t="shared" si="0"/>
        <v>630</v>
      </c>
      <c r="H26" s="3">
        <f t="shared" si="2"/>
        <v>0</v>
      </c>
      <c r="I26" s="3">
        <f t="shared" si="2"/>
        <v>59.682539682539684</v>
      </c>
      <c r="J26" s="3">
        <f t="shared" si="2"/>
        <v>40.317460317460316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577</v>
      </c>
      <c r="C29">
        <v>53</v>
      </c>
      <c r="G29">
        <f t="shared" si="0"/>
        <v>630</v>
      </c>
      <c r="H29" s="3">
        <f t="shared" si="2"/>
        <v>0</v>
      </c>
      <c r="I29" s="3">
        <f t="shared" si="2"/>
        <v>91.587301587301582</v>
      </c>
      <c r="J29" s="3">
        <f t="shared" si="2"/>
        <v>8.412698412698413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18</v>
      </c>
      <c r="B32">
        <v>474</v>
      </c>
      <c r="C32">
        <v>138</v>
      </c>
      <c r="G32">
        <f t="shared" si="0"/>
        <v>630</v>
      </c>
      <c r="H32" s="3">
        <f t="shared" si="2"/>
        <v>2.8571428571428572</v>
      </c>
      <c r="I32" s="3">
        <f t="shared" si="2"/>
        <v>75.238095238095241</v>
      </c>
      <c r="J32" s="3">
        <f t="shared" si="2"/>
        <v>21.904761904761905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18</v>
      </c>
      <c r="B35">
        <v>465</v>
      </c>
      <c r="C35">
        <v>147</v>
      </c>
      <c r="G35">
        <f t="shared" si="0"/>
        <v>630</v>
      </c>
      <c r="H35" s="3">
        <f t="shared" si="2"/>
        <v>2.8571428571428572</v>
      </c>
      <c r="I35" s="3">
        <f t="shared" si="2"/>
        <v>73.80952380952381</v>
      </c>
      <c r="J35" s="3">
        <f t="shared" si="2"/>
        <v>23.333333333333332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18</v>
      </c>
      <c r="B38">
        <v>316</v>
      </c>
      <c r="C38">
        <v>296</v>
      </c>
      <c r="G38">
        <f t="shared" si="0"/>
        <v>630</v>
      </c>
      <c r="H38" s="3">
        <f t="shared" si="2"/>
        <v>2.8571428571428572</v>
      </c>
      <c r="I38" s="3">
        <f t="shared" si="2"/>
        <v>50.158730158730158</v>
      </c>
      <c r="J38" s="3">
        <f t="shared" si="2"/>
        <v>46.984126984126981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18</v>
      </c>
      <c r="B41">
        <v>308</v>
      </c>
      <c r="C41">
        <v>304</v>
      </c>
      <c r="G41">
        <f t="shared" si="0"/>
        <v>630</v>
      </c>
      <c r="H41" s="3">
        <f t="shared" si="2"/>
        <v>2.8571428571428572</v>
      </c>
      <c r="I41" s="3">
        <f t="shared" si="2"/>
        <v>48.888888888888886</v>
      </c>
      <c r="J41" s="3">
        <f t="shared" si="2"/>
        <v>48.253968253968253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18</v>
      </c>
      <c r="B44">
        <v>503</v>
      </c>
      <c r="C44">
        <v>109</v>
      </c>
      <c r="G44">
        <f t="shared" si="0"/>
        <v>630</v>
      </c>
      <c r="H44" s="3">
        <f t="shared" si="2"/>
        <v>2.8571428571428572</v>
      </c>
      <c r="I44" s="3">
        <f t="shared" si="2"/>
        <v>79.841269841269835</v>
      </c>
      <c r="J44" s="3">
        <f t="shared" si="2"/>
        <v>17.301587301587301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18</v>
      </c>
      <c r="B47">
        <v>437</v>
      </c>
      <c r="C47">
        <v>175</v>
      </c>
      <c r="G47">
        <f t="shared" si="0"/>
        <v>630</v>
      </c>
      <c r="H47" s="3">
        <f t="shared" si="2"/>
        <v>2.8571428571428572</v>
      </c>
      <c r="I47" s="3">
        <f t="shared" si="2"/>
        <v>69.365079365079367</v>
      </c>
      <c r="J47" s="3">
        <f t="shared" si="2"/>
        <v>27.777777777777779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18</v>
      </c>
      <c r="B50">
        <v>561</v>
      </c>
      <c r="C50">
        <v>51</v>
      </c>
      <c r="G50">
        <f t="shared" si="0"/>
        <v>630</v>
      </c>
      <c r="H50" s="3">
        <f t="shared" si="2"/>
        <v>2.8571428571428572</v>
      </c>
      <c r="I50" s="3">
        <f t="shared" si="2"/>
        <v>89.047619047619051</v>
      </c>
      <c r="J50" s="3">
        <f t="shared" si="2"/>
        <v>8.0952380952380949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57</v>
      </c>
      <c r="B53">
        <v>463</v>
      </c>
      <c r="C53">
        <v>97</v>
      </c>
      <c r="D53">
        <v>9</v>
      </c>
      <c r="E53">
        <v>1</v>
      </c>
      <c r="F53">
        <v>3</v>
      </c>
      <c r="G53">
        <f t="shared" si="0"/>
        <v>630</v>
      </c>
      <c r="H53" s="3">
        <f t="shared" si="2"/>
        <v>9.0476190476190474</v>
      </c>
      <c r="I53" s="3">
        <f t="shared" si="2"/>
        <v>73.492063492063494</v>
      </c>
      <c r="J53" s="3">
        <f t="shared" si="2"/>
        <v>15.396825396825397</v>
      </c>
      <c r="K53" s="3">
        <f t="shared" si="2"/>
        <v>1.4285714285714286</v>
      </c>
      <c r="L53" s="3">
        <f t="shared" si="2"/>
        <v>0.15873015873015872</v>
      </c>
      <c r="M53" s="3">
        <f t="shared" si="2"/>
        <v>0.47619047619047616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57</v>
      </c>
      <c r="B56">
        <v>84</v>
      </c>
      <c r="C56">
        <v>193</v>
      </c>
      <c r="D56">
        <v>141</v>
      </c>
      <c r="E56">
        <v>143</v>
      </c>
      <c r="F56">
        <v>12</v>
      </c>
      <c r="G56">
        <f t="shared" si="0"/>
        <v>630</v>
      </c>
      <c r="H56" s="3">
        <f t="shared" si="2"/>
        <v>9.0476190476190474</v>
      </c>
      <c r="I56" s="3">
        <f t="shared" si="2"/>
        <v>13.333333333333334</v>
      </c>
      <c r="J56" s="3">
        <f t="shared" si="2"/>
        <v>30.634920634920636</v>
      </c>
      <c r="K56" s="3">
        <f t="shared" si="2"/>
        <v>22.38095238095238</v>
      </c>
      <c r="L56" s="3">
        <f t="shared" si="2"/>
        <v>22.698412698412699</v>
      </c>
      <c r="M56" s="3">
        <f t="shared" si="2"/>
        <v>1.9047619047619047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57</v>
      </c>
      <c r="B59">
        <v>188</v>
      </c>
      <c r="C59">
        <v>258</v>
      </c>
      <c r="D59">
        <v>71</v>
      </c>
      <c r="E59">
        <v>53</v>
      </c>
      <c r="F59">
        <v>3</v>
      </c>
      <c r="G59">
        <f t="shared" si="0"/>
        <v>630</v>
      </c>
      <c r="H59" s="3">
        <f t="shared" si="2"/>
        <v>9.0476190476190474</v>
      </c>
      <c r="I59" s="3">
        <f t="shared" si="2"/>
        <v>29.841269841269842</v>
      </c>
      <c r="J59" s="3">
        <f t="shared" si="2"/>
        <v>40.952380952380949</v>
      </c>
      <c r="K59" s="3">
        <f t="shared" si="2"/>
        <v>11.269841269841271</v>
      </c>
      <c r="L59" s="3">
        <f t="shared" si="2"/>
        <v>8.412698412698413</v>
      </c>
      <c r="M59" s="3">
        <f t="shared" si="2"/>
        <v>0.47619047619047616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57</v>
      </c>
      <c r="B62">
        <v>123</v>
      </c>
      <c r="C62">
        <v>271</v>
      </c>
      <c r="D62">
        <v>124</v>
      </c>
      <c r="E62">
        <v>53</v>
      </c>
      <c r="F62">
        <v>2</v>
      </c>
      <c r="G62">
        <f t="shared" si="0"/>
        <v>630</v>
      </c>
      <c r="H62" s="3">
        <f t="shared" si="2"/>
        <v>9.0476190476190474</v>
      </c>
      <c r="I62" s="3">
        <f t="shared" si="2"/>
        <v>19.523809523809526</v>
      </c>
      <c r="J62" s="3">
        <f t="shared" si="2"/>
        <v>43.015873015873019</v>
      </c>
      <c r="K62" s="3">
        <f t="shared" si="2"/>
        <v>19.682539682539684</v>
      </c>
      <c r="L62" s="3">
        <f t="shared" si="2"/>
        <v>8.412698412698413</v>
      </c>
      <c r="M62" s="3">
        <f t="shared" si="2"/>
        <v>0.31746031746031744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58</v>
      </c>
      <c r="B65">
        <v>58</v>
      </c>
      <c r="C65">
        <v>209</v>
      </c>
      <c r="D65">
        <v>200</v>
      </c>
      <c r="E65">
        <v>97</v>
      </c>
      <c r="F65">
        <v>8</v>
      </c>
      <c r="G65">
        <f t="shared" si="0"/>
        <v>630</v>
      </c>
      <c r="H65" s="3">
        <f t="shared" si="2"/>
        <v>9.2063492063492056</v>
      </c>
      <c r="I65" s="3">
        <f t="shared" si="2"/>
        <v>9.2063492063492056</v>
      </c>
      <c r="J65" s="3">
        <f t="shared" si="2"/>
        <v>33.174603174603178</v>
      </c>
      <c r="K65" s="3">
        <f t="shared" si="2"/>
        <v>31.746031746031747</v>
      </c>
      <c r="L65" s="3">
        <f t="shared" si="2"/>
        <v>15.396825396825397</v>
      </c>
      <c r="M65" s="3">
        <f t="shared" si="2"/>
        <v>1.2698412698412698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57</v>
      </c>
      <c r="B68">
        <v>27</v>
      </c>
      <c r="C68">
        <v>146</v>
      </c>
      <c r="D68">
        <v>256</v>
      </c>
      <c r="E68">
        <v>131</v>
      </c>
      <c r="F68">
        <v>13</v>
      </c>
      <c r="G68">
        <f t="shared" si="0"/>
        <v>630</v>
      </c>
      <c r="H68" s="3">
        <f t="shared" si="2"/>
        <v>9.0476190476190474</v>
      </c>
      <c r="I68" s="3">
        <f t="shared" si="2"/>
        <v>4.2857142857142856</v>
      </c>
      <c r="J68" s="3">
        <f t="shared" si="2"/>
        <v>23.174603174603174</v>
      </c>
      <c r="K68" s="3">
        <f t="shared" si="2"/>
        <v>40.634920634920633</v>
      </c>
      <c r="L68" s="3">
        <f t="shared" si="2"/>
        <v>20.793650793650794</v>
      </c>
      <c r="M68" s="3">
        <f t="shared" si="2"/>
        <v>2.0634920634920637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57</v>
      </c>
      <c r="B71">
        <v>78</v>
      </c>
      <c r="C71">
        <v>221</v>
      </c>
      <c r="D71">
        <v>176</v>
      </c>
      <c r="E71">
        <v>93</v>
      </c>
      <c r="F71">
        <v>5</v>
      </c>
      <c r="G71">
        <f t="shared" ref="G71:G134" si="4">SUM(A71:F71)</f>
        <v>630</v>
      </c>
      <c r="H71" s="3">
        <f t="shared" si="2"/>
        <v>9.0476190476190474</v>
      </c>
      <c r="I71" s="3">
        <f t="shared" si="2"/>
        <v>12.380952380952381</v>
      </c>
      <c r="J71" s="3">
        <f t="shared" si="2"/>
        <v>35.079365079365083</v>
      </c>
      <c r="K71" s="3">
        <f t="shared" si="2"/>
        <v>27.936507936507937</v>
      </c>
      <c r="L71" s="3">
        <f t="shared" si="2"/>
        <v>14.761904761904763</v>
      </c>
      <c r="M71" s="3">
        <f t="shared" si="2"/>
        <v>0.79365079365079361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57</v>
      </c>
      <c r="B74">
        <v>278</v>
      </c>
      <c r="C74">
        <v>218</v>
      </c>
      <c r="D74">
        <v>45</v>
      </c>
      <c r="E74">
        <v>30</v>
      </c>
      <c r="F74">
        <v>2</v>
      </c>
      <c r="G74">
        <f t="shared" si="4"/>
        <v>630</v>
      </c>
      <c r="H74" s="3">
        <f t="shared" ref="H74:M74" si="5">A74*100/$G74</f>
        <v>9.0476190476190474</v>
      </c>
      <c r="I74" s="3">
        <f t="shared" si="5"/>
        <v>44.126984126984127</v>
      </c>
      <c r="J74" s="3">
        <f t="shared" si="5"/>
        <v>34.603174603174601</v>
      </c>
      <c r="K74" s="3">
        <f t="shared" si="5"/>
        <v>7.1428571428571432</v>
      </c>
      <c r="L74" s="3">
        <f t="shared" si="5"/>
        <v>4.7619047619047619</v>
      </c>
      <c r="M74" s="3">
        <f t="shared" si="5"/>
        <v>0.31746031746031744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112</v>
      </c>
      <c r="B77">
        <v>421</v>
      </c>
      <c r="C77">
        <v>97</v>
      </c>
      <c r="G77">
        <f t="shared" si="4"/>
        <v>630</v>
      </c>
      <c r="H77" s="3">
        <f t="shared" ref="H77:J77" si="6">A77*100/$G77</f>
        <v>17.777777777777779</v>
      </c>
      <c r="I77" s="3">
        <f t="shared" si="6"/>
        <v>66.825396825396822</v>
      </c>
      <c r="J77" s="3">
        <f t="shared" si="6"/>
        <v>15.396825396825397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133</v>
      </c>
      <c r="B80">
        <v>205</v>
      </c>
      <c r="C80">
        <v>292</v>
      </c>
      <c r="G80">
        <f t="shared" si="4"/>
        <v>630</v>
      </c>
      <c r="H80" s="3">
        <f t="shared" ref="H80:J80" si="7">A80*100/$G80</f>
        <v>21.111111111111111</v>
      </c>
      <c r="I80" s="3">
        <f t="shared" si="7"/>
        <v>32.539682539682538</v>
      </c>
      <c r="J80" s="3">
        <f t="shared" si="7"/>
        <v>46.349206349206348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129</v>
      </c>
      <c r="B83">
        <v>405</v>
      </c>
      <c r="C83">
        <v>96</v>
      </c>
      <c r="G83">
        <f t="shared" si="4"/>
        <v>630</v>
      </c>
      <c r="H83" s="3">
        <f t="shared" ref="H83:J83" si="8">A83*100/$G83</f>
        <v>20.476190476190474</v>
      </c>
      <c r="I83" s="3">
        <f t="shared" si="8"/>
        <v>64.285714285714292</v>
      </c>
      <c r="J83" s="3">
        <f t="shared" si="8"/>
        <v>15.238095238095237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122</v>
      </c>
      <c r="B86">
        <v>368</v>
      </c>
      <c r="C86">
        <v>140</v>
      </c>
      <c r="G86">
        <f t="shared" si="4"/>
        <v>630</v>
      </c>
      <c r="H86" s="3">
        <f t="shared" ref="H86:J86" si="9">A86*100/$G86</f>
        <v>19.365079365079364</v>
      </c>
      <c r="I86" s="3">
        <f t="shared" si="9"/>
        <v>58.412698412698411</v>
      </c>
      <c r="J86" s="3">
        <f t="shared" si="9"/>
        <v>22.222222222222221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120</v>
      </c>
      <c r="B89">
        <v>354</v>
      </c>
      <c r="C89">
        <v>156</v>
      </c>
      <c r="G89">
        <f t="shared" si="4"/>
        <v>630</v>
      </c>
      <c r="H89" s="3">
        <f t="shared" ref="H89:J89" si="10">A89*100/$G89</f>
        <v>19.047619047619047</v>
      </c>
      <c r="I89" s="3">
        <f t="shared" si="10"/>
        <v>56.19047619047619</v>
      </c>
      <c r="J89" s="3">
        <f t="shared" si="10"/>
        <v>24.761904761904763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114</v>
      </c>
      <c r="B92">
        <v>234</v>
      </c>
      <c r="C92">
        <v>282</v>
      </c>
      <c r="G92">
        <f t="shared" si="4"/>
        <v>630</v>
      </c>
      <c r="H92" s="3">
        <f t="shared" ref="H92:J92" si="11">A92*100/$G92</f>
        <v>18.095238095238095</v>
      </c>
      <c r="I92" s="3">
        <f t="shared" si="11"/>
        <v>37.142857142857146</v>
      </c>
      <c r="J92" s="3">
        <f t="shared" si="11"/>
        <v>44.761904761904759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161</v>
      </c>
      <c r="B95">
        <v>260</v>
      </c>
      <c r="C95">
        <v>209</v>
      </c>
      <c r="G95">
        <f t="shared" si="4"/>
        <v>630</v>
      </c>
      <c r="H95" s="3">
        <f t="shared" ref="H95:J95" si="12">A95*100/$G95</f>
        <v>25.555555555555557</v>
      </c>
      <c r="I95" s="3">
        <f t="shared" si="12"/>
        <v>41.269841269841272</v>
      </c>
      <c r="J95" s="3">
        <f t="shared" si="12"/>
        <v>33.174603174603178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136</v>
      </c>
      <c r="B98">
        <v>250</v>
      </c>
      <c r="C98">
        <v>244</v>
      </c>
      <c r="G98">
        <f t="shared" si="4"/>
        <v>630</v>
      </c>
      <c r="H98" s="3">
        <f t="shared" ref="H98:J98" si="13">A98*100/$G98</f>
        <v>21.587301587301589</v>
      </c>
      <c r="I98" s="3">
        <f t="shared" si="13"/>
        <v>39.682539682539684</v>
      </c>
      <c r="J98" s="3">
        <f t="shared" si="13"/>
        <v>38.730158730158728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148</v>
      </c>
      <c r="B101">
        <v>211</v>
      </c>
      <c r="C101">
        <v>271</v>
      </c>
      <c r="G101">
        <f t="shared" si="4"/>
        <v>630</v>
      </c>
      <c r="H101" s="3">
        <f t="shared" ref="H101:J101" si="14">A101*100/$G101</f>
        <v>23.49206349206349</v>
      </c>
      <c r="I101" s="3">
        <f t="shared" si="14"/>
        <v>33.492063492063494</v>
      </c>
      <c r="J101" s="3">
        <f t="shared" si="14"/>
        <v>43.015873015873019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141</v>
      </c>
      <c r="B104">
        <v>264</v>
      </c>
      <c r="C104">
        <v>225</v>
      </c>
      <c r="G104">
        <f t="shared" si="4"/>
        <v>630</v>
      </c>
      <c r="H104" s="3">
        <f t="shared" ref="H104:J104" si="15">A104*100/$G104</f>
        <v>22.38095238095238</v>
      </c>
      <c r="I104" s="3">
        <f t="shared" si="15"/>
        <v>41.904761904761905</v>
      </c>
      <c r="J104" s="3">
        <f t="shared" si="15"/>
        <v>35.714285714285715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132</v>
      </c>
      <c r="B107">
        <v>359</v>
      </c>
      <c r="C107">
        <v>139</v>
      </c>
      <c r="G107">
        <f t="shared" si="4"/>
        <v>630</v>
      </c>
      <c r="H107" s="3">
        <f t="shared" ref="H107:J107" si="16">A107*100/$G107</f>
        <v>20.952380952380953</v>
      </c>
      <c r="I107" s="3">
        <f t="shared" si="16"/>
        <v>56.984126984126981</v>
      </c>
      <c r="J107" s="3">
        <f t="shared" si="16"/>
        <v>22.063492063492063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135</v>
      </c>
      <c r="B110">
        <v>429</v>
      </c>
      <c r="C110">
        <v>66</v>
      </c>
      <c r="G110">
        <f t="shared" si="4"/>
        <v>630</v>
      </c>
      <c r="H110" s="3">
        <f t="shared" ref="H110:J110" si="17">A110*100/$G110</f>
        <v>21.428571428571427</v>
      </c>
      <c r="I110" s="3">
        <f t="shared" si="17"/>
        <v>68.095238095238102</v>
      </c>
      <c r="J110" s="3">
        <f t="shared" si="17"/>
        <v>10.476190476190476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138</v>
      </c>
      <c r="B113">
        <v>476</v>
      </c>
      <c r="C113">
        <v>16</v>
      </c>
      <c r="G113">
        <f t="shared" si="4"/>
        <v>630</v>
      </c>
      <c r="H113" s="3">
        <f t="shared" ref="H113:J113" si="18">A113*100/$G113</f>
        <v>21.904761904761905</v>
      </c>
      <c r="I113" s="3">
        <f t="shared" si="18"/>
        <v>75.555555555555557</v>
      </c>
      <c r="J113" s="3">
        <f t="shared" si="18"/>
        <v>2.5396825396825395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136</v>
      </c>
      <c r="B116">
        <v>432</v>
      </c>
      <c r="C116">
        <v>62</v>
      </c>
      <c r="G116">
        <f t="shared" si="4"/>
        <v>630</v>
      </c>
      <c r="H116" s="3">
        <f t="shared" ref="H116:J116" si="19">A116*100/$G116</f>
        <v>21.587301587301589</v>
      </c>
      <c r="I116" s="3">
        <f t="shared" si="19"/>
        <v>68.571428571428569</v>
      </c>
      <c r="J116" s="3">
        <f t="shared" si="19"/>
        <v>9.8412698412698418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119</v>
      </c>
      <c r="B119">
        <v>478</v>
      </c>
      <c r="C119">
        <v>33</v>
      </c>
      <c r="G119">
        <f t="shared" si="4"/>
        <v>630</v>
      </c>
      <c r="H119" s="3">
        <f t="shared" ref="H119:J119" si="20">A119*100/$G119</f>
        <v>18.888888888888889</v>
      </c>
      <c r="I119" s="3">
        <f t="shared" si="20"/>
        <v>75.873015873015873</v>
      </c>
      <c r="J119" s="3">
        <f t="shared" si="20"/>
        <v>5.2380952380952381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129</v>
      </c>
      <c r="B122">
        <v>477</v>
      </c>
      <c r="C122">
        <v>24</v>
      </c>
      <c r="G122">
        <f t="shared" si="4"/>
        <v>630</v>
      </c>
      <c r="H122" s="3">
        <f t="shared" ref="H122:J122" si="21">A122*100/$G122</f>
        <v>20.476190476190474</v>
      </c>
      <c r="I122" s="3">
        <f t="shared" si="21"/>
        <v>75.714285714285708</v>
      </c>
      <c r="J122" s="3">
        <f t="shared" si="21"/>
        <v>3.8095238095238093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139</v>
      </c>
      <c r="B125">
        <v>331</v>
      </c>
      <c r="C125">
        <v>160</v>
      </c>
      <c r="G125">
        <f t="shared" si="4"/>
        <v>630</v>
      </c>
      <c r="H125" s="3">
        <f t="shared" ref="H125:J125" si="22">A125*100/$G125</f>
        <v>22.063492063492063</v>
      </c>
      <c r="I125" s="3">
        <f t="shared" si="22"/>
        <v>52.539682539682538</v>
      </c>
      <c r="J125" s="3">
        <f t="shared" si="22"/>
        <v>25.396825396825395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148</v>
      </c>
      <c r="B128">
        <v>215</v>
      </c>
      <c r="C128">
        <v>267</v>
      </c>
      <c r="G128">
        <f t="shared" si="4"/>
        <v>630</v>
      </c>
      <c r="H128" s="3">
        <f t="shared" ref="H128:J128" si="23">A128*100/$G128</f>
        <v>23.49206349206349</v>
      </c>
      <c r="I128" s="3">
        <f t="shared" si="23"/>
        <v>34.126984126984127</v>
      </c>
      <c r="J128" s="3">
        <f t="shared" si="23"/>
        <v>42.38095238095238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166</v>
      </c>
      <c r="B131">
        <v>388</v>
      </c>
      <c r="C131">
        <v>76</v>
      </c>
      <c r="G131">
        <f t="shared" si="4"/>
        <v>630</v>
      </c>
      <c r="H131" s="3">
        <f t="shared" ref="H131:J131" si="24">A131*100/$G131</f>
        <v>26.349206349206348</v>
      </c>
      <c r="I131" s="3">
        <f t="shared" si="24"/>
        <v>61.587301587301589</v>
      </c>
      <c r="J131" s="3">
        <f t="shared" si="24"/>
        <v>12.063492063492063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145</v>
      </c>
      <c r="B134">
        <v>346</v>
      </c>
      <c r="C134">
        <v>139</v>
      </c>
      <c r="G134">
        <f t="shared" si="4"/>
        <v>630</v>
      </c>
      <c r="H134" s="3">
        <f t="shared" ref="H134:J134" si="25">A134*100/$G134</f>
        <v>23.015873015873016</v>
      </c>
      <c r="I134" s="3">
        <f t="shared" si="25"/>
        <v>54.920634920634917</v>
      </c>
      <c r="J134" s="3">
        <f t="shared" si="25"/>
        <v>22.063492063492063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408</v>
      </c>
      <c r="B137">
        <v>130</v>
      </c>
      <c r="C137">
        <v>92</v>
      </c>
      <c r="G137">
        <f t="shared" si="26"/>
        <v>630</v>
      </c>
      <c r="H137" s="3">
        <f t="shared" ref="H137:J137" si="27">A137*100/$G137</f>
        <v>64.761904761904759</v>
      </c>
      <c r="I137" s="3">
        <f t="shared" si="27"/>
        <v>20.634920634920636</v>
      </c>
      <c r="J137" s="3">
        <f t="shared" si="27"/>
        <v>14.603174603174603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393</v>
      </c>
      <c r="B140">
        <v>120</v>
      </c>
      <c r="C140">
        <v>117</v>
      </c>
      <c r="G140">
        <f t="shared" si="26"/>
        <v>630</v>
      </c>
      <c r="H140" s="3">
        <f t="shared" ref="H140:J140" si="28">A140*100/$G140</f>
        <v>62.38095238095238</v>
      </c>
      <c r="I140" s="3">
        <f t="shared" si="28"/>
        <v>19.047619047619047</v>
      </c>
      <c r="J140" s="3">
        <f t="shared" si="28"/>
        <v>18.571428571428573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170</v>
      </c>
      <c r="B143">
        <v>222</v>
      </c>
      <c r="C143">
        <v>238</v>
      </c>
      <c r="G143">
        <f t="shared" si="26"/>
        <v>630</v>
      </c>
      <c r="H143" s="3">
        <f t="shared" ref="H143:J143" si="29">A143*100/$G143</f>
        <v>26.984126984126984</v>
      </c>
      <c r="I143" s="3">
        <f t="shared" si="29"/>
        <v>35.238095238095241</v>
      </c>
      <c r="J143" s="3">
        <f t="shared" si="29"/>
        <v>37.777777777777779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153</v>
      </c>
      <c r="B146">
        <v>183</v>
      </c>
      <c r="C146">
        <v>294</v>
      </c>
      <c r="G146">
        <f t="shared" si="26"/>
        <v>630</v>
      </c>
      <c r="H146" s="3">
        <f t="shared" ref="H146:J146" si="30">A146*100/$G146</f>
        <v>24.285714285714285</v>
      </c>
      <c r="I146" s="3">
        <f t="shared" si="30"/>
        <v>29.047619047619047</v>
      </c>
      <c r="J146" s="3">
        <f t="shared" si="30"/>
        <v>46.666666666666664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185</v>
      </c>
      <c r="B149">
        <v>357</v>
      </c>
      <c r="C149">
        <v>88</v>
      </c>
      <c r="G149">
        <f t="shared" si="26"/>
        <v>630</v>
      </c>
      <c r="H149" s="3">
        <f t="shared" ref="H149:J149" si="31">A149*100/$G149</f>
        <v>29.365079365079364</v>
      </c>
      <c r="I149" s="3">
        <f t="shared" si="31"/>
        <v>56.666666666666664</v>
      </c>
      <c r="J149" s="3">
        <f t="shared" si="31"/>
        <v>13.968253968253968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185</v>
      </c>
      <c r="B152">
        <v>368</v>
      </c>
      <c r="C152">
        <v>77</v>
      </c>
      <c r="G152">
        <f t="shared" si="26"/>
        <v>630</v>
      </c>
      <c r="H152" s="3">
        <f t="shared" ref="H152:J152" si="32">A152*100/$G152</f>
        <v>29.365079365079364</v>
      </c>
      <c r="I152" s="3">
        <f t="shared" si="32"/>
        <v>58.412698412698411</v>
      </c>
      <c r="J152" s="3">
        <f t="shared" si="32"/>
        <v>12.222222222222221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158</v>
      </c>
      <c r="B155">
        <v>399</v>
      </c>
      <c r="C155">
        <v>73</v>
      </c>
      <c r="G155">
        <f t="shared" si="26"/>
        <v>630</v>
      </c>
      <c r="H155" s="3">
        <f t="shared" ref="H155:J155" si="33">A155*100/$G155</f>
        <v>25.079365079365079</v>
      </c>
      <c r="I155" s="3">
        <f t="shared" si="33"/>
        <v>63.333333333333336</v>
      </c>
      <c r="J155" s="3">
        <f t="shared" si="33"/>
        <v>11.587301587301587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150</v>
      </c>
      <c r="B158">
        <v>322</v>
      </c>
      <c r="C158">
        <v>158</v>
      </c>
      <c r="G158">
        <f t="shared" si="26"/>
        <v>630</v>
      </c>
      <c r="H158" s="3">
        <f t="shared" ref="H158:J158" si="34">A158*100/$G158</f>
        <v>23.80952380952381</v>
      </c>
      <c r="I158" s="3">
        <f t="shared" si="34"/>
        <v>51.111111111111114</v>
      </c>
      <c r="J158" s="3">
        <f t="shared" si="34"/>
        <v>25.079365079365079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148</v>
      </c>
      <c r="B161">
        <v>461</v>
      </c>
      <c r="C161">
        <v>21</v>
      </c>
      <c r="G161">
        <f t="shared" si="26"/>
        <v>630</v>
      </c>
      <c r="H161" s="3">
        <f t="shared" ref="H161:J161" si="35">A161*100/$G161</f>
        <v>23.49206349206349</v>
      </c>
      <c r="I161" s="3">
        <f t="shared" si="35"/>
        <v>73.174603174603178</v>
      </c>
      <c r="J161" s="3">
        <f t="shared" si="35"/>
        <v>3.3333333333333335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148</v>
      </c>
      <c r="B164">
        <v>467</v>
      </c>
      <c r="C164">
        <v>15</v>
      </c>
      <c r="G164">
        <f t="shared" si="26"/>
        <v>630</v>
      </c>
      <c r="H164" s="3">
        <f t="shared" ref="H164:J164" si="36">A164*100/$G164</f>
        <v>23.49206349206349</v>
      </c>
      <c r="I164" s="3">
        <f t="shared" si="36"/>
        <v>74.126984126984127</v>
      </c>
      <c r="J164" s="3">
        <f t="shared" si="36"/>
        <v>2.3809523809523809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146</v>
      </c>
      <c r="B167">
        <v>472</v>
      </c>
      <c r="C167">
        <v>12</v>
      </c>
      <c r="G167">
        <f t="shared" si="26"/>
        <v>630</v>
      </c>
      <c r="H167" s="3">
        <f t="shared" ref="H167:J167" si="37">A167*100/$G167</f>
        <v>23.174603174603174</v>
      </c>
      <c r="I167" s="3">
        <f t="shared" si="37"/>
        <v>74.920634920634924</v>
      </c>
      <c r="J167" s="3">
        <f t="shared" si="37"/>
        <v>1.9047619047619047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144</v>
      </c>
      <c r="B170">
        <v>418</v>
      </c>
      <c r="C170">
        <v>68</v>
      </c>
      <c r="G170">
        <f t="shared" si="26"/>
        <v>630</v>
      </c>
      <c r="H170" s="3">
        <f t="shared" ref="H170:J170" si="38">A170*100/$G170</f>
        <v>22.857142857142858</v>
      </c>
      <c r="I170" s="3">
        <f t="shared" si="38"/>
        <v>66.349206349206355</v>
      </c>
      <c r="J170" s="3">
        <f t="shared" si="38"/>
        <v>10.793650793650794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153</v>
      </c>
      <c r="B173">
        <v>400</v>
      </c>
      <c r="C173">
        <v>77</v>
      </c>
      <c r="G173">
        <f t="shared" si="26"/>
        <v>630</v>
      </c>
      <c r="H173" s="3">
        <f t="shared" ref="H173:J173" si="39">A173*100/$G173</f>
        <v>24.285714285714285</v>
      </c>
      <c r="I173" s="3">
        <f t="shared" si="39"/>
        <v>63.492063492063494</v>
      </c>
      <c r="J173" s="3">
        <f t="shared" si="39"/>
        <v>12.222222222222221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158</v>
      </c>
      <c r="B176">
        <v>390</v>
      </c>
      <c r="C176">
        <v>82</v>
      </c>
      <c r="G176">
        <f t="shared" si="26"/>
        <v>630</v>
      </c>
      <c r="H176" s="3">
        <f t="shared" ref="H176:J176" si="40">A176*100/$G176</f>
        <v>25.079365079365079</v>
      </c>
      <c r="I176" s="3">
        <f t="shared" si="40"/>
        <v>61.904761904761905</v>
      </c>
      <c r="J176" s="3">
        <f t="shared" si="40"/>
        <v>13.015873015873016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162</v>
      </c>
      <c r="B179">
        <v>458</v>
      </c>
      <c r="C179">
        <v>10</v>
      </c>
      <c r="G179">
        <f t="shared" si="26"/>
        <v>630</v>
      </c>
      <c r="H179" s="3">
        <f t="shared" ref="H179:J179" si="41">A179*100/$G179</f>
        <v>25.714285714285715</v>
      </c>
      <c r="I179" s="3">
        <f t="shared" si="41"/>
        <v>72.698412698412696</v>
      </c>
      <c r="J179" s="3">
        <f t="shared" si="41"/>
        <v>1.5873015873015872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169</v>
      </c>
      <c r="B182">
        <v>447</v>
      </c>
      <c r="C182">
        <v>14</v>
      </c>
      <c r="G182">
        <f t="shared" si="26"/>
        <v>630</v>
      </c>
      <c r="H182" s="3">
        <f t="shared" ref="H182:J182" si="42">A182*100/$G182</f>
        <v>26.825396825396826</v>
      </c>
      <c r="I182" s="3">
        <f t="shared" si="42"/>
        <v>70.952380952380949</v>
      </c>
      <c r="J182" s="3">
        <f t="shared" si="42"/>
        <v>2.2222222222222223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141</v>
      </c>
      <c r="B185">
        <v>480</v>
      </c>
      <c r="C185">
        <v>9</v>
      </c>
      <c r="G185">
        <f t="shared" si="26"/>
        <v>630</v>
      </c>
      <c r="H185" s="3">
        <f t="shared" ref="H185:J185" si="43">A185*100/$G185</f>
        <v>22.38095238095238</v>
      </c>
      <c r="I185" s="3">
        <f t="shared" si="43"/>
        <v>76.19047619047619</v>
      </c>
      <c r="J185" s="3">
        <f t="shared" si="43"/>
        <v>1.4285714285714286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149</v>
      </c>
      <c r="B188">
        <v>474</v>
      </c>
      <c r="C188">
        <v>7</v>
      </c>
      <c r="G188">
        <f t="shared" si="26"/>
        <v>630</v>
      </c>
      <c r="H188" s="3">
        <f t="shared" ref="H188:J188" si="44">A188*100/$G188</f>
        <v>23.650793650793652</v>
      </c>
      <c r="I188" s="3">
        <f t="shared" si="44"/>
        <v>75.238095238095241</v>
      </c>
      <c r="J188" s="3">
        <f t="shared" si="44"/>
        <v>1.1111111111111112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140</v>
      </c>
      <c r="B191">
        <v>479</v>
      </c>
      <c r="C191">
        <v>11</v>
      </c>
      <c r="G191">
        <f t="shared" si="26"/>
        <v>630</v>
      </c>
      <c r="H191" s="3">
        <f t="shared" ref="H191:J191" si="45">A191*100/$G191</f>
        <v>22.222222222222221</v>
      </c>
      <c r="I191" s="3">
        <f t="shared" si="45"/>
        <v>76.031746031746039</v>
      </c>
      <c r="J191" s="3">
        <f t="shared" si="45"/>
        <v>1.746031746031746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150</v>
      </c>
      <c r="B194">
        <v>370</v>
      </c>
      <c r="C194">
        <v>110</v>
      </c>
      <c r="G194">
        <f t="shared" si="26"/>
        <v>630</v>
      </c>
      <c r="H194" s="3">
        <f t="shared" ref="H194:J194" si="46">A194*100/$G194</f>
        <v>23.80952380952381</v>
      </c>
      <c r="I194" s="3">
        <f t="shared" si="46"/>
        <v>58.730158730158728</v>
      </c>
      <c r="J194" s="3">
        <f t="shared" si="46"/>
        <v>17.460317460317459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442</v>
      </c>
      <c r="B197">
        <v>113</v>
      </c>
      <c r="C197">
        <v>75</v>
      </c>
      <c r="G197">
        <f t="shared" si="26"/>
        <v>630</v>
      </c>
      <c r="H197" s="3">
        <f t="shared" ref="H197:J197" si="47">A197*100/$G197</f>
        <v>70.158730158730165</v>
      </c>
      <c r="I197" s="3">
        <f t="shared" si="47"/>
        <v>17.936507936507937</v>
      </c>
      <c r="J197" s="3">
        <f t="shared" si="47"/>
        <v>11.904761904761905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413</v>
      </c>
      <c r="B200">
        <v>135</v>
      </c>
      <c r="C200">
        <v>82</v>
      </c>
      <c r="G200">
        <f t="shared" si="48"/>
        <v>630</v>
      </c>
      <c r="H200" s="3">
        <f t="shared" ref="H200:J200" si="49">A200*100/$G200</f>
        <v>65.555555555555557</v>
      </c>
      <c r="I200" s="3">
        <f t="shared" si="49"/>
        <v>21.428571428571427</v>
      </c>
      <c r="J200" s="3">
        <f t="shared" si="49"/>
        <v>13.015873015873016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275</v>
      </c>
      <c r="B203">
        <v>207</v>
      </c>
      <c r="C203">
        <v>148</v>
      </c>
      <c r="G203">
        <f t="shared" si="48"/>
        <v>630</v>
      </c>
      <c r="H203" s="3">
        <f t="shared" ref="H203:J203" si="50">A203*100/$G203</f>
        <v>43.650793650793652</v>
      </c>
      <c r="I203" s="3">
        <f t="shared" si="50"/>
        <v>32.857142857142854</v>
      </c>
      <c r="J203" s="3">
        <f t="shared" si="50"/>
        <v>23.49206349206349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265</v>
      </c>
      <c r="B206">
        <v>216</v>
      </c>
      <c r="C206">
        <v>149</v>
      </c>
      <c r="G206">
        <f t="shared" si="48"/>
        <v>630</v>
      </c>
      <c r="H206" s="3">
        <f t="shared" ref="H206:J206" si="51">A206*100/$G206</f>
        <v>42.063492063492063</v>
      </c>
      <c r="I206" s="3">
        <f t="shared" si="51"/>
        <v>34.285714285714285</v>
      </c>
      <c r="J206" s="3">
        <f t="shared" si="51"/>
        <v>23.650793650793652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210</v>
      </c>
      <c r="B209">
        <v>379</v>
      </c>
      <c r="C209">
        <v>41</v>
      </c>
      <c r="G209">
        <f t="shared" si="48"/>
        <v>630</v>
      </c>
      <c r="H209" s="3">
        <f t="shared" ref="H209:J209" si="52">A209*100/$G209</f>
        <v>33.333333333333336</v>
      </c>
      <c r="I209" s="3">
        <f t="shared" si="52"/>
        <v>60.158730158730158</v>
      </c>
      <c r="J209" s="3">
        <f t="shared" si="52"/>
        <v>6.5079365079365079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202</v>
      </c>
      <c r="B212">
        <v>366</v>
      </c>
      <c r="C212">
        <v>62</v>
      </c>
      <c r="G212">
        <f t="shared" si="48"/>
        <v>630</v>
      </c>
      <c r="H212" s="3">
        <f t="shared" ref="H212:J212" si="53">A212*100/$G212</f>
        <v>32.063492063492063</v>
      </c>
      <c r="I212" s="3">
        <f t="shared" si="53"/>
        <v>58.095238095238095</v>
      </c>
      <c r="J212" s="3">
        <f t="shared" si="53"/>
        <v>9.8412698412698418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222</v>
      </c>
      <c r="B215">
        <v>268</v>
      </c>
      <c r="C215">
        <v>140</v>
      </c>
      <c r="G215">
        <f t="shared" si="48"/>
        <v>630</v>
      </c>
      <c r="H215" s="3">
        <f t="shared" ref="H215:J215" si="54">A215*100/$G215</f>
        <v>35.238095238095241</v>
      </c>
      <c r="I215" s="3">
        <f t="shared" si="54"/>
        <v>42.539682539682538</v>
      </c>
      <c r="J215" s="3">
        <f t="shared" si="54"/>
        <v>22.222222222222221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191</v>
      </c>
      <c r="B218">
        <v>346</v>
      </c>
      <c r="C218">
        <v>93</v>
      </c>
      <c r="G218">
        <f t="shared" si="48"/>
        <v>630</v>
      </c>
      <c r="H218" s="3">
        <f t="shared" ref="H218:J218" si="55">A218*100/$G218</f>
        <v>30.317460317460316</v>
      </c>
      <c r="I218" s="3">
        <f t="shared" si="55"/>
        <v>54.920634920634917</v>
      </c>
      <c r="J218" s="3">
        <f t="shared" si="55"/>
        <v>14.761904761904763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173</v>
      </c>
      <c r="B221">
        <v>345</v>
      </c>
      <c r="C221">
        <v>112</v>
      </c>
      <c r="G221">
        <f t="shared" si="48"/>
        <v>630</v>
      </c>
      <c r="H221" s="3">
        <f t="shared" ref="H221:J221" si="56">A221*100/$G221</f>
        <v>27.460317460317459</v>
      </c>
      <c r="I221" s="3">
        <f t="shared" si="56"/>
        <v>54.761904761904759</v>
      </c>
      <c r="J221" s="3">
        <f t="shared" si="56"/>
        <v>17.777777777777779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156</v>
      </c>
      <c r="B224">
        <v>208</v>
      </c>
      <c r="C224">
        <v>266</v>
      </c>
      <c r="G224">
        <f t="shared" si="48"/>
        <v>630</v>
      </c>
      <c r="H224" s="3">
        <f t="shared" ref="H224:J224" si="57">A224*100/$G224</f>
        <v>24.761904761904763</v>
      </c>
      <c r="I224" s="3">
        <f t="shared" si="57"/>
        <v>33.015873015873019</v>
      </c>
      <c r="J224" s="3">
        <f t="shared" si="57"/>
        <v>42.222222222222221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238</v>
      </c>
      <c r="B227">
        <v>297</v>
      </c>
      <c r="C227">
        <v>95</v>
      </c>
      <c r="G227">
        <f t="shared" si="48"/>
        <v>630</v>
      </c>
      <c r="H227" s="3">
        <f t="shared" ref="H227:J227" si="58">A227*100/$G227</f>
        <v>37.777777777777779</v>
      </c>
      <c r="I227" s="3">
        <f t="shared" si="58"/>
        <v>47.142857142857146</v>
      </c>
      <c r="J227" s="3">
        <f t="shared" si="58"/>
        <v>15.079365079365079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177</v>
      </c>
      <c r="B230">
        <v>272</v>
      </c>
      <c r="C230">
        <v>181</v>
      </c>
      <c r="G230">
        <f t="shared" si="48"/>
        <v>630</v>
      </c>
      <c r="H230" s="3">
        <f t="shared" ref="H230:J230" si="59">A230*100/$G230</f>
        <v>28.095238095238095</v>
      </c>
      <c r="I230" s="3">
        <f t="shared" si="59"/>
        <v>43.174603174603178</v>
      </c>
      <c r="J230" s="3">
        <f t="shared" si="59"/>
        <v>28.730158730158731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192</v>
      </c>
      <c r="B233">
        <v>265</v>
      </c>
      <c r="C233">
        <v>173</v>
      </c>
      <c r="G233">
        <f t="shared" si="48"/>
        <v>630</v>
      </c>
      <c r="H233" s="3">
        <f t="shared" ref="H233:J233" si="60">A233*100/$G233</f>
        <v>30.476190476190474</v>
      </c>
      <c r="I233" s="3">
        <f t="shared" si="60"/>
        <v>42.063492063492063</v>
      </c>
      <c r="J233" s="3">
        <f t="shared" si="60"/>
        <v>27.460317460317459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159</v>
      </c>
      <c r="B236">
        <v>153</v>
      </c>
      <c r="C236">
        <v>318</v>
      </c>
      <c r="G236">
        <f t="shared" si="48"/>
        <v>630</v>
      </c>
      <c r="H236" s="3">
        <f t="shared" ref="H236:J236" si="61">A236*100/$G236</f>
        <v>25.238095238095237</v>
      </c>
      <c r="I236" s="3">
        <f t="shared" si="61"/>
        <v>24.285714285714285</v>
      </c>
      <c r="J236" s="3">
        <f t="shared" si="61"/>
        <v>50.476190476190474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189</v>
      </c>
      <c r="B239">
        <v>336</v>
      </c>
      <c r="C239">
        <v>105</v>
      </c>
      <c r="G239">
        <f t="shared" si="48"/>
        <v>630</v>
      </c>
      <c r="H239" s="3">
        <f t="shared" ref="H239:J239" si="62">A239*100/$G239</f>
        <v>30</v>
      </c>
      <c r="I239" s="3">
        <f t="shared" si="62"/>
        <v>53.333333333333336</v>
      </c>
      <c r="J239" s="3">
        <f t="shared" si="62"/>
        <v>16.666666666666668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178</v>
      </c>
      <c r="B242">
        <v>315</v>
      </c>
      <c r="C242">
        <v>137</v>
      </c>
      <c r="G242">
        <f t="shared" si="48"/>
        <v>630</v>
      </c>
      <c r="H242" s="3">
        <f t="shared" ref="H242:J242" si="63">A242*100/$G242</f>
        <v>28.253968253968253</v>
      </c>
      <c r="I242" s="3">
        <f t="shared" si="63"/>
        <v>50</v>
      </c>
      <c r="J242" s="3">
        <f t="shared" si="63"/>
        <v>21.746031746031747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H5" sqref="H5"/>
    </sheetView>
  </sheetViews>
  <sheetFormatPr baseColWidth="10" defaultRowHeight="15" x14ac:dyDescent="0"/>
  <sheetData>
    <row r="1" spans="1:10">
      <c r="A1" s="1" t="s">
        <v>119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0</v>
      </c>
      <c r="C5">
        <v>1158</v>
      </c>
      <c r="G5">
        <f>SUM(A5:F5)</f>
        <v>1158</v>
      </c>
      <c r="H5" s="3">
        <f>A5*100/$G5</f>
        <v>0</v>
      </c>
      <c r="I5" s="3">
        <f>B5*100/$G5</f>
        <v>0</v>
      </c>
      <c r="J5" s="3">
        <f>C5*100/$G5</f>
        <v>100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806</v>
      </c>
      <c r="C8">
        <v>352</v>
      </c>
      <c r="G8">
        <f t="shared" ref="G8:G68" si="0">SUM(A8:F8)</f>
        <v>1158</v>
      </c>
      <c r="H8" s="3">
        <f t="shared" ref="H8:J8" si="1">A8*100/$G8</f>
        <v>0</v>
      </c>
      <c r="I8" s="3">
        <f t="shared" si="1"/>
        <v>69.602763385146801</v>
      </c>
      <c r="J8" s="3">
        <f t="shared" si="1"/>
        <v>30.397236614853195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562</v>
      </c>
      <c r="C11">
        <v>596</v>
      </c>
      <c r="G11">
        <f t="shared" si="0"/>
        <v>1158</v>
      </c>
      <c r="H11" s="3">
        <f t="shared" ref="H11:M71" si="2">A11*100/$G11</f>
        <v>0</v>
      </c>
      <c r="I11" s="3">
        <f t="shared" si="2"/>
        <v>48.531951640759928</v>
      </c>
      <c r="J11" s="3">
        <f t="shared" si="2"/>
        <v>51.468048359240072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455</v>
      </c>
      <c r="C14">
        <v>703</v>
      </c>
      <c r="G14">
        <f t="shared" si="0"/>
        <v>1158</v>
      </c>
      <c r="H14" s="3">
        <f t="shared" si="2"/>
        <v>0</v>
      </c>
      <c r="I14" s="3">
        <f t="shared" si="2"/>
        <v>39.291882556131263</v>
      </c>
      <c r="J14" s="3">
        <f t="shared" si="2"/>
        <v>60.708117443868737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420</v>
      </c>
      <c r="C17">
        <v>738</v>
      </c>
      <c r="G17">
        <f>SUM(A17:F17)</f>
        <v>1158</v>
      </c>
      <c r="H17" s="3">
        <f t="shared" ref="H17:J17" si="3">A17*100/$G17</f>
        <v>0</v>
      </c>
      <c r="I17" s="3">
        <f t="shared" si="3"/>
        <v>36.269430051813472</v>
      </c>
      <c r="J17" s="3">
        <f t="shared" si="3"/>
        <v>63.730569948186528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873</v>
      </c>
      <c r="C20">
        <v>285</v>
      </c>
      <c r="G20">
        <f t="shared" si="0"/>
        <v>1158</v>
      </c>
      <c r="H20" s="3">
        <f t="shared" si="2"/>
        <v>0</v>
      </c>
      <c r="I20" s="3">
        <f t="shared" si="2"/>
        <v>75.388601036269435</v>
      </c>
      <c r="J20" s="3">
        <f t="shared" si="2"/>
        <v>24.611398963730569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910</v>
      </c>
      <c r="C23">
        <v>248</v>
      </c>
      <c r="G23">
        <f t="shared" si="0"/>
        <v>1158</v>
      </c>
      <c r="H23" s="3">
        <f t="shared" si="2"/>
        <v>0</v>
      </c>
      <c r="I23" s="3">
        <f t="shared" si="2"/>
        <v>78.583765112262526</v>
      </c>
      <c r="J23" s="3">
        <f t="shared" si="2"/>
        <v>21.416234887737478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793</v>
      </c>
      <c r="C26">
        <v>365</v>
      </c>
      <c r="G26">
        <f t="shared" si="0"/>
        <v>1158</v>
      </c>
      <c r="H26" s="3">
        <f t="shared" si="2"/>
        <v>0</v>
      </c>
      <c r="I26" s="3">
        <f t="shared" si="2"/>
        <v>68.480138169257344</v>
      </c>
      <c r="J26" s="3">
        <f t="shared" si="2"/>
        <v>31.519861830742659</v>
      </c>
    </row>
    <row r="27" spans="1:10">
      <c r="A27" t="s">
        <v>19</v>
      </c>
      <c r="H27" s="3"/>
      <c r="I27" s="3"/>
    </row>
    <row r="28" spans="1:10">
      <c r="A28" t="s">
        <v>2</v>
      </c>
      <c r="B28" t="s">
        <v>3</v>
      </c>
      <c r="H28" s="3"/>
      <c r="I28" s="3"/>
    </row>
    <row r="29" spans="1:10">
      <c r="A29">
        <v>0</v>
      </c>
      <c r="B29">
        <v>1049</v>
      </c>
      <c r="C29">
        <v>109</v>
      </c>
      <c r="G29">
        <f t="shared" si="0"/>
        <v>1158</v>
      </c>
      <c r="H29" s="3">
        <f t="shared" si="2"/>
        <v>0</v>
      </c>
      <c r="I29" s="3">
        <f t="shared" si="2"/>
        <v>90.587219343696034</v>
      </c>
      <c r="J29" s="3">
        <f t="shared" si="2"/>
        <v>9.4127806563039726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109</v>
      </c>
      <c r="B32">
        <v>822</v>
      </c>
      <c r="C32">
        <v>227</v>
      </c>
      <c r="G32">
        <f t="shared" si="0"/>
        <v>1158</v>
      </c>
      <c r="H32" s="3">
        <f t="shared" si="2"/>
        <v>9.4127806563039726</v>
      </c>
      <c r="I32" s="3">
        <f t="shared" si="2"/>
        <v>70.984455958549219</v>
      </c>
      <c r="J32" s="3">
        <f t="shared" si="2"/>
        <v>19.602763385146805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109</v>
      </c>
      <c r="B35">
        <v>828</v>
      </c>
      <c r="C35">
        <v>221</v>
      </c>
      <c r="G35">
        <f t="shared" si="0"/>
        <v>1158</v>
      </c>
      <c r="H35" s="3">
        <f t="shared" si="2"/>
        <v>9.4127806563039726</v>
      </c>
      <c r="I35" s="3">
        <f t="shared" si="2"/>
        <v>71.502590673575128</v>
      </c>
      <c r="J35" s="3">
        <f t="shared" si="2"/>
        <v>19.0846286701209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109</v>
      </c>
      <c r="B38">
        <v>622</v>
      </c>
      <c r="C38">
        <v>427</v>
      </c>
      <c r="G38">
        <f t="shared" si="0"/>
        <v>1158</v>
      </c>
      <c r="H38" s="3">
        <f t="shared" si="2"/>
        <v>9.4127806563039726</v>
      </c>
      <c r="I38" s="3">
        <f t="shared" si="2"/>
        <v>53.713298791019</v>
      </c>
      <c r="J38" s="3">
        <f t="shared" si="2"/>
        <v>36.873920552677028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109</v>
      </c>
      <c r="B41">
        <v>611</v>
      </c>
      <c r="C41">
        <v>438</v>
      </c>
      <c r="G41">
        <f t="shared" si="0"/>
        <v>1158</v>
      </c>
      <c r="H41" s="3">
        <f t="shared" si="2"/>
        <v>9.4127806563039726</v>
      </c>
      <c r="I41" s="3">
        <f t="shared" si="2"/>
        <v>52.763385146804836</v>
      </c>
      <c r="J41" s="3">
        <f t="shared" si="2"/>
        <v>37.823834196891191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109</v>
      </c>
      <c r="B44">
        <v>908</v>
      </c>
      <c r="C44">
        <v>141</v>
      </c>
      <c r="G44">
        <f t="shared" si="0"/>
        <v>1158</v>
      </c>
      <c r="H44" s="3">
        <f t="shared" si="2"/>
        <v>9.4127806563039726</v>
      </c>
      <c r="I44" s="3">
        <f t="shared" si="2"/>
        <v>78.411053540587218</v>
      </c>
      <c r="J44" s="3">
        <f t="shared" si="2"/>
        <v>12.176165803108809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109</v>
      </c>
      <c r="B47">
        <v>808</v>
      </c>
      <c r="C47">
        <v>241</v>
      </c>
      <c r="G47">
        <f t="shared" si="0"/>
        <v>1158</v>
      </c>
      <c r="H47" s="3">
        <f t="shared" si="2"/>
        <v>9.4127806563039726</v>
      </c>
      <c r="I47" s="3">
        <f t="shared" si="2"/>
        <v>69.775474956822109</v>
      </c>
      <c r="J47" s="3">
        <f t="shared" si="2"/>
        <v>20.811744386873922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109</v>
      </c>
      <c r="B50">
        <v>943</v>
      </c>
      <c r="C50">
        <v>106</v>
      </c>
      <c r="G50">
        <f t="shared" si="0"/>
        <v>1158</v>
      </c>
      <c r="H50" s="3">
        <f t="shared" si="2"/>
        <v>9.4127806563039726</v>
      </c>
      <c r="I50" s="3">
        <f t="shared" si="2"/>
        <v>81.433506044905002</v>
      </c>
      <c r="J50" s="3">
        <f t="shared" si="2"/>
        <v>9.1537132987910184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196</v>
      </c>
      <c r="B53">
        <v>766</v>
      </c>
      <c r="C53">
        <v>158</v>
      </c>
      <c r="D53">
        <v>25</v>
      </c>
      <c r="E53">
        <v>5</v>
      </c>
      <c r="F53">
        <v>8</v>
      </c>
      <c r="G53">
        <f t="shared" si="0"/>
        <v>1158</v>
      </c>
      <c r="H53" s="3">
        <f t="shared" si="2"/>
        <v>16.925734024179619</v>
      </c>
      <c r="I53" s="3">
        <f t="shared" si="2"/>
        <v>66.148531951640763</v>
      </c>
      <c r="J53" s="3">
        <f t="shared" si="2"/>
        <v>13.644214162348877</v>
      </c>
      <c r="K53" s="3">
        <f t="shared" si="2"/>
        <v>2.1588946459412779</v>
      </c>
      <c r="L53" s="3">
        <f t="shared" si="2"/>
        <v>0.43177892918825561</v>
      </c>
      <c r="M53" s="3">
        <f t="shared" si="2"/>
        <v>0.69084628670120896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197</v>
      </c>
      <c r="B56">
        <v>151</v>
      </c>
      <c r="C56">
        <v>307</v>
      </c>
      <c r="D56">
        <v>253</v>
      </c>
      <c r="E56">
        <v>226</v>
      </c>
      <c r="F56">
        <v>24</v>
      </c>
      <c r="G56">
        <f t="shared" si="0"/>
        <v>1158</v>
      </c>
      <c r="H56" s="3">
        <f t="shared" si="2"/>
        <v>17.012089810017272</v>
      </c>
      <c r="I56" s="3">
        <f t="shared" si="2"/>
        <v>13.03972366148532</v>
      </c>
      <c r="J56" s="3">
        <f t="shared" si="2"/>
        <v>26.511226252158895</v>
      </c>
      <c r="K56" s="3">
        <f t="shared" si="2"/>
        <v>21.848013816925732</v>
      </c>
      <c r="L56" s="3">
        <f t="shared" si="2"/>
        <v>19.516407599309154</v>
      </c>
      <c r="M56" s="3">
        <f t="shared" si="2"/>
        <v>2.0725388601036268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199</v>
      </c>
      <c r="B59">
        <v>310</v>
      </c>
      <c r="C59">
        <v>455</v>
      </c>
      <c r="D59">
        <v>123</v>
      </c>
      <c r="E59">
        <v>65</v>
      </c>
      <c r="F59">
        <v>6</v>
      </c>
      <c r="G59">
        <f t="shared" si="0"/>
        <v>1158</v>
      </c>
      <c r="H59" s="3">
        <f t="shared" si="2"/>
        <v>17.184801381692573</v>
      </c>
      <c r="I59" s="3">
        <f t="shared" si="2"/>
        <v>26.77029360967185</v>
      </c>
      <c r="J59" s="3">
        <f t="shared" si="2"/>
        <v>39.291882556131263</v>
      </c>
      <c r="K59" s="3">
        <f t="shared" si="2"/>
        <v>10.621761658031089</v>
      </c>
      <c r="L59" s="3">
        <f t="shared" si="2"/>
        <v>5.6131260794473228</v>
      </c>
      <c r="M59" s="3">
        <f t="shared" si="2"/>
        <v>0.51813471502590669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200</v>
      </c>
      <c r="B62">
        <v>196</v>
      </c>
      <c r="C62">
        <v>454</v>
      </c>
      <c r="D62">
        <v>209</v>
      </c>
      <c r="E62">
        <v>88</v>
      </c>
      <c r="F62">
        <v>11</v>
      </c>
      <c r="G62">
        <f t="shared" si="0"/>
        <v>1158</v>
      </c>
      <c r="H62" s="3">
        <f t="shared" si="2"/>
        <v>17.271157167530223</v>
      </c>
      <c r="I62" s="3">
        <f t="shared" si="2"/>
        <v>16.925734024179619</v>
      </c>
      <c r="J62" s="3">
        <f t="shared" si="2"/>
        <v>39.205526770293609</v>
      </c>
      <c r="K62" s="3">
        <f t="shared" si="2"/>
        <v>18.048359240069086</v>
      </c>
      <c r="L62" s="3">
        <f t="shared" si="2"/>
        <v>7.5993091537132988</v>
      </c>
      <c r="M62" s="3">
        <f t="shared" si="2"/>
        <v>0.94991364421416236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201</v>
      </c>
      <c r="B65">
        <v>96</v>
      </c>
      <c r="C65">
        <v>368</v>
      </c>
      <c r="D65">
        <v>310</v>
      </c>
      <c r="E65">
        <v>161</v>
      </c>
      <c r="F65">
        <v>22</v>
      </c>
      <c r="G65">
        <f t="shared" si="0"/>
        <v>1158</v>
      </c>
      <c r="H65" s="3">
        <f t="shared" si="2"/>
        <v>17.357512953367877</v>
      </c>
      <c r="I65" s="3">
        <f t="shared" si="2"/>
        <v>8.290155440414507</v>
      </c>
      <c r="J65" s="3">
        <f t="shared" si="2"/>
        <v>31.778929188255614</v>
      </c>
      <c r="K65" s="3">
        <f t="shared" si="2"/>
        <v>26.77029360967185</v>
      </c>
      <c r="L65" s="3">
        <f t="shared" si="2"/>
        <v>13.903281519861832</v>
      </c>
      <c r="M65" s="3">
        <f t="shared" si="2"/>
        <v>1.8998272884283247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200</v>
      </c>
      <c r="B68">
        <v>44</v>
      </c>
      <c r="C68">
        <v>248</v>
      </c>
      <c r="D68">
        <v>429</v>
      </c>
      <c r="E68">
        <v>212</v>
      </c>
      <c r="F68">
        <v>25</v>
      </c>
      <c r="G68">
        <f t="shared" si="0"/>
        <v>1158</v>
      </c>
      <c r="H68" s="3">
        <f t="shared" si="2"/>
        <v>17.271157167530223</v>
      </c>
      <c r="I68" s="3">
        <f t="shared" si="2"/>
        <v>3.7996545768566494</v>
      </c>
      <c r="J68" s="3">
        <f t="shared" si="2"/>
        <v>21.416234887737478</v>
      </c>
      <c r="K68" s="3">
        <f t="shared" si="2"/>
        <v>37.046632124352328</v>
      </c>
      <c r="L68" s="3">
        <f t="shared" si="2"/>
        <v>18.307426597582037</v>
      </c>
      <c r="M68" s="3">
        <f t="shared" si="2"/>
        <v>2.1588946459412779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199</v>
      </c>
      <c r="B71">
        <v>129</v>
      </c>
      <c r="C71">
        <v>374</v>
      </c>
      <c r="D71">
        <v>281</v>
      </c>
      <c r="E71">
        <v>163</v>
      </c>
      <c r="F71">
        <v>12</v>
      </c>
      <c r="G71">
        <f t="shared" ref="G71:G134" si="4">SUM(A71:F71)</f>
        <v>1158</v>
      </c>
      <c r="H71" s="3">
        <f t="shared" si="2"/>
        <v>17.184801381692573</v>
      </c>
      <c r="I71" s="3">
        <f t="shared" si="2"/>
        <v>11.139896373056995</v>
      </c>
      <c r="J71" s="3">
        <f t="shared" si="2"/>
        <v>32.297063903281519</v>
      </c>
      <c r="K71" s="3">
        <f t="shared" si="2"/>
        <v>24.265975820379964</v>
      </c>
      <c r="L71" s="3">
        <f t="shared" si="2"/>
        <v>14.075993091537134</v>
      </c>
      <c r="M71" s="3">
        <f t="shared" si="2"/>
        <v>1.0362694300518134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199</v>
      </c>
      <c r="B74">
        <v>458</v>
      </c>
      <c r="C74">
        <v>360</v>
      </c>
      <c r="D74">
        <v>84</v>
      </c>
      <c r="E74">
        <v>51</v>
      </c>
      <c r="F74">
        <v>6</v>
      </c>
      <c r="G74">
        <f t="shared" si="4"/>
        <v>1158</v>
      </c>
      <c r="H74" s="3">
        <f t="shared" ref="H74:M74" si="5">A74*100/$G74</f>
        <v>17.184801381692573</v>
      </c>
      <c r="I74" s="3">
        <f t="shared" si="5"/>
        <v>39.550949913644217</v>
      </c>
      <c r="J74" s="3">
        <f t="shared" si="5"/>
        <v>31.088082901554404</v>
      </c>
      <c r="K74" s="3">
        <f t="shared" si="5"/>
        <v>7.2538860103626943</v>
      </c>
      <c r="L74" s="3">
        <f t="shared" si="5"/>
        <v>4.4041450777202069</v>
      </c>
      <c r="M74" s="3">
        <f t="shared" si="5"/>
        <v>0.51813471502590669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295</v>
      </c>
      <c r="B77">
        <v>696</v>
      </c>
      <c r="C77">
        <v>167</v>
      </c>
      <c r="G77">
        <f t="shared" si="4"/>
        <v>1158</v>
      </c>
      <c r="H77" s="3">
        <f t="shared" ref="H77:J77" si="6">A77*100/$G77</f>
        <v>25.474956822107082</v>
      </c>
      <c r="I77" s="3">
        <f t="shared" si="6"/>
        <v>60.103626943005182</v>
      </c>
      <c r="J77" s="3">
        <f t="shared" si="6"/>
        <v>14.421416234887737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330</v>
      </c>
      <c r="B80">
        <v>309</v>
      </c>
      <c r="C80">
        <v>519</v>
      </c>
      <c r="G80">
        <f t="shared" si="4"/>
        <v>1158</v>
      </c>
      <c r="H80" s="3">
        <f t="shared" ref="H80:J80" si="7">A80*100/$G80</f>
        <v>28.497409326424872</v>
      </c>
      <c r="I80" s="3">
        <f t="shared" si="7"/>
        <v>26.683937823834196</v>
      </c>
      <c r="J80" s="3">
        <f t="shared" si="7"/>
        <v>44.818652849740936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324</v>
      </c>
      <c r="B83">
        <v>666</v>
      </c>
      <c r="C83">
        <v>168</v>
      </c>
      <c r="G83">
        <f t="shared" si="4"/>
        <v>1158</v>
      </c>
      <c r="H83" s="3">
        <f t="shared" ref="H83:J83" si="8">A83*100/$G83</f>
        <v>27.979274611398964</v>
      </c>
      <c r="I83" s="3">
        <f t="shared" si="8"/>
        <v>57.512953367875646</v>
      </c>
      <c r="J83" s="3">
        <f t="shared" si="8"/>
        <v>14.507772020725389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308</v>
      </c>
      <c r="B86">
        <v>612</v>
      </c>
      <c r="C86">
        <v>238</v>
      </c>
      <c r="G86">
        <f t="shared" si="4"/>
        <v>1158</v>
      </c>
      <c r="H86" s="3">
        <f t="shared" ref="H86:J86" si="9">A86*100/$G86</f>
        <v>26.597582037996546</v>
      </c>
      <c r="I86" s="3">
        <f t="shared" si="9"/>
        <v>52.84974093264249</v>
      </c>
      <c r="J86" s="3">
        <f t="shared" si="9"/>
        <v>20.552677029360968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298</v>
      </c>
      <c r="B89">
        <v>601</v>
      </c>
      <c r="C89">
        <v>259</v>
      </c>
      <c r="G89">
        <f t="shared" si="4"/>
        <v>1158</v>
      </c>
      <c r="H89" s="3">
        <f t="shared" ref="H89:J89" si="10">A89*100/$G89</f>
        <v>25.734024179620036</v>
      </c>
      <c r="I89" s="3">
        <f t="shared" si="10"/>
        <v>51.899827288428327</v>
      </c>
      <c r="J89" s="3">
        <f t="shared" si="10"/>
        <v>22.366148531951641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302</v>
      </c>
      <c r="B92">
        <v>389</v>
      </c>
      <c r="C92">
        <v>467</v>
      </c>
      <c r="G92">
        <f t="shared" si="4"/>
        <v>1158</v>
      </c>
      <c r="H92" s="3">
        <f t="shared" ref="H92:J92" si="11">A92*100/$G92</f>
        <v>26.07944732297064</v>
      </c>
      <c r="I92" s="3">
        <f t="shared" si="11"/>
        <v>33.59240069084629</v>
      </c>
      <c r="J92" s="3">
        <f t="shared" si="11"/>
        <v>40.328151986183073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364</v>
      </c>
      <c r="B95">
        <v>414</v>
      </c>
      <c r="C95">
        <v>380</v>
      </c>
      <c r="G95">
        <f t="shared" si="4"/>
        <v>1158</v>
      </c>
      <c r="H95" s="3">
        <f t="shared" ref="H95:J95" si="12">A95*100/$G95</f>
        <v>31.433506044905009</v>
      </c>
      <c r="I95" s="3">
        <f t="shared" si="12"/>
        <v>35.751295336787564</v>
      </c>
      <c r="J95" s="3">
        <f t="shared" si="12"/>
        <v>32.815198618307427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341</v>
      </c>
      <c r="B98">
        <v>404</v>
      </c>
      <c r="C98">
        <v>413</v>
      </c>
      <c r="G98">
        <f t="shared" si="4"/>
        <v>1158</v>
      </c>
      <c r="H98" s="3">
        <f t="shared" ref="H98:J98" si="13">A98*100/$G98</f>
        <v>29.447322970639032</v>
      </c>
      <c r="I98" s="3">
        <f t="shared" si="13"/>
        <v>34.887737478411054</v>
      </c>
      <c r="J98" s="3">
        <f t="shared" si="13"/>
        <v>35.664939550949917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353</v>
      </c>
      <c r="B101">
        <v>334</v>
      </c>
      <c r="C101">
        <v>471</v>
      </c>
      <c r="G101">
        <f t="shared" si="4"/>
        <v>1158</v>
      </c>
      <c r="H101" s="3">
        <f t="shared" ref="H101:J101" si="14">A101*100/$G101</f>
        <v>30.483592400690846</v>
      </c>
      <c r="I101" s="3">
        <f t="shared" si="14"/>
        <v>28.842832469775473</v>
      </c>
      <c r="J101" s="3">
        <f t="shared" si="14"/>
        <v>40.673575129533681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349</v>
      </c>
      <c r="B104">
        <v>423</v>
      </c>
      <c r="C104">
        <v>386</v>
      </c>
      <c r="G104">
        <f t="shared" si="4"/>
        <v>1158</v>
      </c>
      <c r="H104" s="3">
        <f t="shared" ref="H104:J104" si="15">A104*100/$G104</f>
        <v>30.138169257340241</v>
      </c>
      <c r="I104" s="3">
        <f t="shared" si="15"/>
        <v>36.528497409326427</v>
      </c>
      <c r="J104" s="3">
        <f t="shared" si="15"/>
        <v>33.333333333333336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335</v>
      </c>
      <c r="B107">
        <v>596</v>
      </c>
      <c r="C107">
        <v>227</v>
      </c>
      <c r="G107">
        <f t="shared" si="4"/>
        <v>1158</v>
      </c>
      <c r="H107" s="3">
        <f t="shared" ref="H107:J107" si="16">A107*100/$G107</f>
        <v>28.929188255613127</v>
      </c>
      <c r="I107" s="3">
        <f t="shared" si="16"/>
        <v>51.468048359240072</v>
      </c>
      <c r="J107" s="3">
        <f t="shared" si="16"/>
        <v>19.602763385146805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335</v>
      </c>
      <c r="B110">
        <v>712</v>
      </c>
      <c r="C110">
        <v>111</v>
      </c>
      <c r="G110">
        <f t="shared" si="4"/>
        <v>1158</v>
      </c>
      <c r="H110" s="3">
        <f t="shared" ref="H110:J110" si="17">A110*100/$G110</f>
        <v>28.929188255613127</v>
      </c>
      <c r="I110" s="3">
        <f t="shared" si="17"/>
        <v>61.4853195164076</v>
      </c>
      <c r="J110" s="3">
        <f t="shared" si="17"/>
        <v>9.5854922279792749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342</v>
      </c>
      <c r="B113">
        <v>785</v>
      </c>
      <c r="C113">
        <v>31</v>
      </c>
      <c r="G113">
        <f t="shared" si="4"/>
        <v>1158</v>
      </c>
      <c r="H113" s="3">
        <f t="shared" ref="H113:J113" si="18">A113*100/$G113</f>
        <v>29.533678756476682</v>
      </c>
      <c r="I113" s="3">
        <f t="shared" si="18"/>
        <v>67.789291882556128</v>
      </c>
      <c r="J113" s="3">
        <f t="shared" si="18"/>
        <v>2.6770293609671847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334</v>
      </c>
      <c r="B116">
        <v>719</v>
      </c>
      <c r="C116">
        <v>105</v>
      </c>
      <c r="G116">
        <f t="shared" si="4"/>
        <v>1158</v>
      </c>
      <c r="H116" s="3">
        <f t="shared" ref="H116:J116" si="19">A116*100/$G116</f>
        <v>28.842832469775473</v>
      </c>
      <c r="I116" s="3">
        <f t="shared" si="19"/>
        <v>62.089810017271155</v>
      </c>
      <c r="J116" s="3">
        <f t="shared" si="19"/>
        <v>9.0673575129533681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315</v>
      </c>
      <c r="B119">
        <v>776</v>
      </c>
      <c r="C119">
        <v>67</v>
      </c>
      <c r="G119">
        <f t="shared" si="4"/>
        <v>1158</v>
      </c>
      <c r="H119" s="3">
        <f t="shared" ref="H119:J119" si="20">A119*100/$G119</f>
        <v>27.202072538860104</v>
      </c>
      <c r="I119" s="3">
        <f t="shared" si="20"/>
        <v>67.012089810017272</v>
      </c>
      <c r="J119" s="3">
        <f t="shared" si="20"/>
        <v>5.785837651122625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324</v>
      </c>
      <c r="B122">
        <v>796</v>
      </c>
      <c r="C122">
        <v>38</v>
      </c>
      <c r="G122">
        <f t="shared" si="4"/>
        <v>1158</v>
      </c>
      <c r="H122" s="3">
        <f t="shared" ref="H122:J122" si="21">A122*100/$G122</f>
        <v>27.979274611398964</v>
      </c>
      <c r="I122" s="3">
        <f t="shared" si="21"/>
        <v>68.739205526770291</v>
      </c>
      <c r="J122" s="3">
        <f t="shared" si="21"/>
        <v>3.2815198618307426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355</v>
      </c>
      <c r="B125">
        <v>529</v>
      </c>
      <c r="C125">
        <v>274</v>
      </c>
      <c r="G125">
        <f t="shared" si="4"/>
        <v>1158</v>
      </c>
      <c r="H125" s="3">
        <f t="shared" ref="H125:J125" si="22">A125*100/$G125</f>
        <v>30.65630397236615</v>
      </c>
      <c r="I125" s="3">
        <f t="shared" si="22"/>
        <v>45.682210708117445</v>
      </c>
      <c r="J125" s="3">
        <f t="shared" si="22"/>
        <v>23.661485319516409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360</v>
      </c>
      <c r="B128">
        <v>368</v>
      </c>
      <c r="C128">
        <v>430</v>
      </c>
      <c r="G128">
        <f t="shared" si="4"/>
        <v>1158</v>
      </c>
      <c r="H128" s="3">
        <f t="shared" ref="H128:J128" si="23">A128*100/$G128</f>
        <v>31.088082901554404</v>
      </c>
      <c r="I128" s="3">
        <f t="shared" si="23"/>
        <v>31.778929188255614</v>
      </c>
      <c r="J128" s="3">
        <f t="shared" si="23"/>
        <v>37.132987910189982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396</v>
      </c>
      <c r="B131">
        <v>641</v>
      </c>
      <c r="C131">
        <v>121</v>
      </c>
      <c r="G131">
        <f t="shared" si="4"/>
        <v>1158</v>
      </c>
      <c r="H131" s="3">
        <f t="shared" ref="H131:J131" si="24">A131*100/$G131</f>
        <v>34.196891191709845</v>
      </c>
      <c r="I131" s="3">
        <f t="shared" si="24"/>
        <v>55.354058721934372</v>
      </c>
      <c r="J131" s="3">
        <f t="shared" si="24"/>
        <v>10.449050086355786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361</v>
      </c>
      <c r="B134">
        <v>566</v>
      </c>
      <c r="C134">
        <v>231</v>
      </c>
      <c r="G134">
        <f t="shared" si="4"/>
        <v>1158</v>
      </c>
      <c r="H134" s="3">
        <f t="shared" ref="H134:J134" si="25">A134*100/$G134</f>
        <v>31.174438687392055</v>
      </c>
      <c r="I134" s="3">
        <f t="shared" si="25"/>
        <v>48.877374784110536</v>
      </c>
      <c r="J134" s="3">
        <f t="shared" si="25"/>
        <v>19.948186528497409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793</v>
      </c>
      <c r="B137">
        <v>221</v>
      </c>
      <c r="C137">
        <v>144</v>
      </c>
      <c r="G137">
        <f t="shared" si="26"/>
        <v>1158</v>
      </c>
      <c r="H137" s="3">
        <f t="shared" ref="H137:J137" si="27">A137*100/$G137</f>
        <v>68.480138169257344</v>
      </c>
      <c r="I137" s="3">
        <f t="shared" si="27"/>
        <v>19.0846286701209</v>
      </c>
      <c r="J137" s="3">
        <f t="shared" si="27"/>
        <v>12.435233160621761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772</v>
      </c>
      <c r="B140">
        <v>204</v>
      </c>
      <c r="C140">
        <v>182</v>
      </c>
      <c r="G140">
        <f t="shared" si="26"/>
        <v>1158</v>
      </c>
      <c r="H140" s="3">
        <f t="shared" ref="H140:J140" si="28">A140*100/$G140</f>
        <v>66.666666666666671</v>
      </c>
      <c r="I140" s="3">
        <f t="shared" si="28"/>
        <v>17.616580310880828</v>
      </c>
      <c r="J140" s="3">
        <f t="shared" si="28"/>
        <v>15.716753022452504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391</v>
      </c>
      <c r="B143">
        <v>394</v>
      </c>
      <c r="C143">
        <v>373</v>
      </c>
      <c r="G143">
        <f t="shared" si="26"/>
        <v>1158</v>
      </c>
      <c r="H143" s="3">
        <f t="shared" ref="H143:J143" si="29">A143*100/$G143</f>
        <v>33.76511226252159</v>
      </c>
      <c r="I143" s="3">
        <f t="shared" si="29"/>
        <v>34.024179620034545</v>
      </c>
      <c r="J143" s="3">
        <f t="shared" si="29"/>
        <v>32.210708117443872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364</v>
      </c>
      <c r="B146">
        <v>330</v>
      </c>
      <c r="C146">
        <v>464</v>
      </c>
      <c r="G146">
        <f t="shared" si="26"/>
        <v>1158</v>
      </c>
      <c r="H146" s="3">
        <f t="shared" ref="H146:J146" si="30">A146*100/$G146</f>
        <v>31.433506044905009</v>
      </c>
      <c r="I146" s="3">
        <f t="shared" si="30"/>
        <v>28.497409326424872</v>
      </c>
      <c r="J146" s="3">
        <f t="shared" si="30"/>
        <v>40.069084628670119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424</v>
      </c>
      <c r="B149">
        <v>589</v>
      </c>
      <c r="C149">
        <v>145</v>
      </c>
      <c r="G149">
        <f t="shared" si="26"/>
        <v>1158</v>
      </c>
      <c r="H149" s="3">
        <f t="shared" ref="H149:J149" si="31">A149*100/$G149</f>
        <v>36.614853195164073</v>
      </c>
      <c r="I149" s="3">
        <f t="shared" si="31"/>
        <v>50.86355785837651</v>
      </c>
      <c r="J149" s="3">
        <f t="shared" si="31"/>
        <v>12.521588946459413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408</v>
      </c>
      <c r="B152">
        <v>599</v>
      </c>
      <c r="C152">
        <v>151</v>
      </c>
      <c r="G152">
        <f t="shared" si="26"/>
        <v>1158</v>
      </c>
      <c r="H152" s="3">
        <f t="shared" ref="H152:J152" si="32">A152*100/$G152</f>
        <v>35.233160621761655</v>
      </c>
      <c r="I152" s="3">
        <f t="shared" si="32"/>
        <v>51.727115716753019</v>
      </c>
      <c r="J152" s="3">
        <f t="shared" si="32"/>
        <v>13.03972366148532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375</v>
      </c>
      <c r="B155">
        <v>673</v>
      </c>
      <c r="C155">
        <v>110</v>
      </c>
      <c r="G155">
        <f t="shared" si="26"/>
        <v>1158</v>
      </c>
      <c r="H155" s="3">
        <f t="shared" ref="H155:J155" si="33">A155*100/$G155</f>
        <v>32.383419689119172</v>
      </c>
      <c r="I155" s="3">
        <f t="shared" si="33"/>
        <v>58.117443868739208</v>
      </c>
      <c r="J155" s="3">
        <f t="shared" si="33"/>
        <v>9.4991364421416229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358</v>
      </c>
      <c r="B158">
        <v>548</v>
      </c>
      <c r="C158">
        <v>252</v>
      </c>
      <c r="G158">
        <f t="shared" si="26"/>
        <v>1158</v>
      </c>
      <c r="H158" s="3">
        <f t="shared" ref="H158:J158" si="34">A158*100/$G158</f>
        <v>30.9153713298791</v>
      </c>
      <c r="I158" s="3">
        <f t="shared" si="34"/>
        <v>47.322970639032818</v>
      </c>
      <c r="J158" s="3">
        <f t="shared" si="34"/>
        <v>21.761658031088082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357</v>
      </c>
      <c r="B161">
        <v>760</v>
      </c>
      <c r="C161">
        <v>41</v>
      </c>
      <c r="G161">
        <f t="shared" si="26"/>
        <v>1158</v>
      </c>
      <c r="H161" s="3">
        <f t="shared" ref="H161:J161" si="35">A161*100/$G161</f>
        <v>30.82901554404145</v>
      </c>
      <c r="I161" s="3">
        <f t="shared" si="35"/>
        <v>65.630397236614854</v>
      </c>
      <c r="J161" s="3">
        <f t="shared" si="35"/>
        <v>3.540587219343696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358</v>
      </c>
      <c r="B164">
        <v>765</v>
      </c>
      <c r="C164">
        <v>35</v>
      </c>
      <c r="G164">
        <f t="shared" si="26"/>
        <v>1158</v>
      </c>
      <c r="H164" s="3">
        <f t="shared" ref="H164:J164" si="36">A164*100/$G164</f>
        <v>30.9153713298791</v>
      </c>
      <c r="I164" s="3">
        <f t="shared" si="36"/>
        <v>66.062176165803109</v>
      </c>
      <c r="J164" s="3">
        <f t="shared" si="36"/>
        <v>3.0224525043177892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356</v>
      </c>
      <c r="B167">
        <v>778</v>
      </c>
      <c r="C167">
        <v>24</v>
      </c>
      <c r="G167">
        <f t="shared" si="26"/>
        <v>1158</v>
      </c>
      <c r="H167" s="3">
        <f t="shared" ref="H167:J167" si="37">A167*100/$G167</f>
        <v>30.7426597582038</v>
      </c>
      <c r="I167" s="3">
        <f t="shared" si="37"/>
        <v>67.18480138169258</v>
      </c>
      <c r="J167" s="3">
        <f t="shared" si="37"/>
        <v>2.0725388601036268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349</v>
      </c>
      <c r="B170">
        <v>698</v>
      </c>
      <c r="C170">
        <v>111</v>
      </c>
      <c r="G170">
        <f t="shared" si="26"/>
        <v>1158</v>
      </c>
      <c r="H170" s="3">
        <f t="shared" ref="H170:J170" si="38">A170*100/$G170</f>
        <v>30.138169257340241</v>
      </c>
      <c r="I170" s="3">
        <f t="shared" si="38"/>
        <v>60.276338514680482</v>
      </c>
      <c r="J170" s="3">
        <f t="shared" si="38"/>
        <v>9.5854922279792749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366</v>
      </c>
      <c r="B173">
        <v>664</v>
      </c>
      <c r="C173">
        <v>128</v>
      </c>
      <c r="G173">
        <f t="shared" si="26"/>
        <v>1158</v>
      </c>
      <c r="H173" s="3">
        <f t="shared" ref="H173:J173" si="39">A173*100/$G173</f>
        <v>31.606217616580309</v>
      </c>
      <c r="I173" s="3">
        <f t="shared" si="39"/>
        <v>57.340241796200345</v>
      </c>
      <c r="J173" s="3">
        <f t="shared" si="39"/>
        <v>11.053540587219343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371</v>
      </c>
      <c r="B176">
        <v>631</v>
      </c>
      <c r="C176">
        <v>156</v>
      </c>
      <c r="G176">
        <f t="shared" si="26"/>
        <v>1158</v>
      </c>
      <c r="H176" s="3">
        <f t="shared" ref="H176:J176" si="40">A176*100/$G176</f>
        <v>32.037996545768564</v>
      </c>
      <c r="I176" s="3">
        <f t="shared" si="40"/>
        <v>54.490500863557855</v>
      </c>
      <c r="J176" s="3">
        <f t="shared" si="40"/>
        <v>13.471502590673575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397</v>
      </c>
      <c r="B179">
        <v>737</v>
      </c>
      <c r="C179">
        <v>24</v>
      </c>
      <c r="G179">
        <f t="shared" si="26"/>
        <v>1158</v>
      </c>
      <c r="H179" s="3">
        <f t="shared" ref="H179:J179" si="41">A179*100/$G179</f>
        <v>34.283246977547499</v>
      </c>
      <c r="I179" s="3">
        <f t="shared" si="41"/>
        <v>63.644214162348881</v>
      </c>
      <c r="J179" s="3">
        <f t="shared" si="41"/>
        <v>2.0725388601036268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403</v>
      </c>
      <c r="B182">
        <v>728</v>
      </c>
      <c r="C182">
        <v>27</v>
      </c>
      <c r="G182">
        <f t="shared" si="26"/>
        <v>1158</v>
      </c>
      <c r="H182" s="3">
        <f t="shared" ref="H182:J182" si="42">A182*100/$G182</f>
        <v>34.801381692573401</v>
      </c>
      <c r="I182" s="3">
        <f t="shared" si="42"/>
        <v>62.867012089810018</v>
      </c>
      <c r="J182" s="3">
        <f t="shared" si="42"/>
        <v>2.3316062176165802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351</v>
      </c>
      <c r="B185">
        <v>787</v>
      </c>
      <c r="C185">
        <v>20</v>
      </c>
      <c r="G185">
        <f t="shared" si="26"/>
        <v>1158</v>
      </c>
      <c r="H185" s="3">
        <f t="shared" ref="H185:J185" si="43">A185*100/$G185</f>
        <v>30.310880829015545</v>
      </c>
      <c r="I185" s="3">
        <f t="shared" si="43"/>
        <v>67.962003454231436</v>
      </c>
      <c r="J185" s="3">
        <f t="shared" si="43"/>
        <v>1.7271157167530224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360</v>
      </c>
      <c r="B188">
        <v>785</v>
      </c>
      <c r="C188">
        <v>13</v>
      </c>
      <c r="G188">
        <f t="shared" si="26"/>
        <v>1158</v>
      </c>
      <c r="H188" s="3">
        <f t="shared" ref="H188:J188" si="44">A188*100/$G188</f>
        <v>31.088082901554404</v>
      </c>
      <c r="I188" s="3">
        <f t="shared" si="44"/>
        <v>67.789291882556128</v>
      </c>
      <c r="J188" s="3">
        <f t="shared" si="44"/>
        <v>1.1226252158894645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348</v>
      </c>
      <c r="B191">
        <v>788</v>
      </c>
      <c r="C191">
        <v>22</v>
      </c>
      <c r="G191">
        <f t="shared" si="26"/>
        <v>1158</v>
      </c>
      <c r="H191" s="3">
        <f t="shared" ref="H191:J191" si="45">A191*100/$G191</f>
        <v>30.051813471502591</v>
      </c>
      <c r="I191" s="3">
        <f t="shared" si="45"/>
        <v>68.04835924006909</v>
      </c>
      <c r="J191" s="3">
        <f t="shared" si="45"/>
        <v>1.8998272884283247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365</v>
      </c>
      <c r="B194">
        <v>609</v>
      </c>
      <c r="C194">
        <v>184</v>
      </c>
      <c r="G194">
        <f t="shared" si="26"/>
        <v>1158</v>
      </c>
      <c r="H194" s="3">
        <f t="shared" ref="H194:J194" si="46">A194*100/$G194</f>
        <v>31.519861830742659</v>
      </c>
      <c r="I194" s="3">
        <f t="shared" si="46"/>
        <v>52.590673575129536</v>
      </c>
      <c r="J194" s="3">
        <f t="shared" si="46"/>
        <v>15.889464594127807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871</v>
      </c>
      <c r="B197">
        <v>169</v>
      </c>
      <c r="C197">
        <v>118</v>
      </c>
      <c r="G197">
        <f t="shared" si="26"/>
        <v>1158</v>
      </c>
      <c r="H197" s="3">
        <f t="shared" ref="H197:J197" si="47">A197*100/$G197</f>
        <v>75.215889464594127</v>
      </c>
      <c r="I197" s="3">
        <f t="shared" si="47"/>
        <v>14.594127806563039</v>
      </c>
      <c r="J197" s="3">
        <f t="shared" si="47"/>
        <v>10.189982728842832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827</v>
      </c>
      <c r="B200">
        <v>199</v>
      </c>
      <c r="C200">
        <v>132</v>
      </c>
      <c r="G200">
        <f t="shared" si="48"/>
        <v>1158</v>
      </c>
      <c r="H200" s="3">
        <f t="shared" ref="H200:J200" si="49">A200*100/$G200</f>
        <v>71.416234887737474</v>
      </c>
      <c r="I200" s="3">
        <f t="shared" si="49"/>
        <v>17.184801381692573</v>
      </c>
      <c r="J200" s="3">
        <f t="shared" si="49"/>
        <v>11.398963730569948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588</v>
      </c>
      <c r="B203">
        <v>344</v>
      </c>
      <c r="C203">
        <v>226</v>
      </c>
      <c r="G203">
        <f t="shared" si="48"/>
        <v>1158</v>
      </c>
      <c r="H203" s="3">
        <f t="shared" ref="H203:J203" si="50">A203*100/$G203</f>
        <v>50.777202072538863</v>
      </c>
      <c r="I203" s="3">
        <f t="shared" si="50"/>
        <v>29.706390328151986</v>
      </c>
      <c r="J203" s="3">
        <f t="shared" si="50"/>
        <v>19.516407599309154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562</v>
      </c>
      <c r="B206">
        <v>371</v>
      </c>
      <c r="C206">
        <v>225</v>
      </c>
      <c r="G206">
        <f t="shared" si="48"/>
        <v>1158</v>
      </c>
      <c r="H206" s="3">
        <f t="shared" ref="H206:J206" si="51">A206*100/$G206</f>
        <v>48.531951640759928</v>
      </c>
      <c r="I206" s="3">
        <f t="shared" si="51"/>
        <v>32.037996545768564</v>
      </c>
      <c r="J206" s="3">
        <f t="shared" si="51"/>
        <v>19.430051813471504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469</v>
      </c>
      <c r="B209">
        <v>623</v>
      </c>
      <c r="C209">
        <v>66</v>
      </c>
      <c r="G209">
        <f t="shared" si="48"/>
        <v>1158</v>
      </c>
      <c r="H209" s="3">
        <f t="shared" ref="H209:J209" si="52">A209*100/$G209</f>
        <v>40.500863557858374</v>
      </c>
      <c r="I209" s="3">
        <f t="shared" si="52"/>
        <v>53.799654576856646</v>
      </c>
      <c r="J209" s="3">
        <f t="shared" si="52"/>
        <v>5.6994818652849739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448</v>
      </c>
      <c r="B212">
        <v>603</v>
      </c>
      <c r="C212">
        <v>107</v>
      </c>
      <c r="G212">
        <f t="shared" si="48"/>
        <v>1158</v>
      </c>
      <c r="H212" s="3">
        <f t="shared" ref="H212:J212" si="53">A212*100/$G212</f>
        <v>38.687392055267701</v>
      </c>
      <c r="I212" s="3">
        <f t="shared" si="53"/>
        <v>52.072538860103627</v>
      </c>
      <c r="J212" s="3">
        <f t="shared" si="53"/>
        <v>9.2400690846286704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483</v>
      </c>
      <c r="B215">
        <v>430</v>
      </c>
      <c r="C215">
        <v>245</v>
      </c>
      <c r="G215">
        <f t="shared" si="48"/>
        <v>1158</v>
      </c>
      <c r="H215" s="3">
        <f t="shared" ref="H215:J215" si="54">A215*100/$G215</f>
        <v>41.709844559585491</v>
      </c>
      <c r="I215" s="3">
        <f t="shared" si="54"/>
        <v>37.132987910189982</v>
      </c>
      <c r="J215" s="3">
        <f t="shared" si="54"/>
        <v>21.157167530224527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433</v>
      </c>
      <c r="B218">
        <v>549</v>
      </c>
      <c r="C218">
        <v>176</v>
      </c>
      <c r="G218">
        <f t="shared" si="48"/>
        <v>1158</v>
      </c>
      <c r="H218" s="3">
        <f t="shared" ref="H218:J218" si="55">A218*100/$G218</f>
        <v>37.392055267702936</v>
      </c>
      <c r="I218" s="3">
        <f t="shared" si="55"/>
        <v>47.409326424870464</v>
      </c>
      <c r="J218" s="3">
        <f t="shared" si="55"/>
        <v>15.198618307426598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398</v>
      </c>
      <c r="B221">
        <v>576</v>
      </c>
      <c r="C221">
        <v>184</v>
      </c>
      <c r="G221">
        <f t="shared" si="48"/>
        <v>1158</v>
      </c>
      <c r="H221" s="3">
        <f t="shared" ref="H221:J221" si="56">A221*100/$G221</f>
        <v>34.369602763385146</v>
      </c>
      <c r="I221" s="3">
        <f t="shared" si="56"/>
        <v>49.740932642487046</v>
      </c>
      <c r="J221" s="3">
        <f t="shared" si="56"/>
        <v>15.889464594127807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383</v>
      </c>
      <c r="B224">
        <v>352</v>
      </c>
      <c r="C224">
        <v>423</v>
      </c>
      <c r="G224">
        <f t="shared" si="48"/>
        <v>1158</v>
      </c>
      <c r="H224" s="3">
        <f t="shared" ref="H224:J224" si="57">A224*100/$G224</f>
        <v>33.074265975820381</v>
      </c>
      <c r="I224" s="3">
        <f t="shared" si="57"/>
        <v>30.397236614853195</v>
      </c>
      <c r="J224" s="3">
        <f t="shared" si="57"/>
        <v>36.528497409326427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504</v>
      </c>
      <c r="B227">
        <v>494</v>
      </c>
      <c r="C227">
        <v>160</v>
      </c>
      <c r="G227">
        <f t="shared" si="48"/>
        <v>1158</v>
      </c>
      <c r="H227" s="3">
        <f t="shared" ref="H227:J227" si="58">A227*100/$G227</f>
        <v>43.523316062176164</v>
      </c>
      <c r="I227" s="3">
        <f t="shared" si="58"/>
        <v>42.659758203799655</v>
      </c>
      <c r="J227" s="3">
        <f t="shared" si="58"/>
        <v>13.81692573402418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410</v>
      </c>
      <c r="B230">
        <v>449</v>
      </c>
      <c r="C230">
        <v>299</v>
      </c>
      <c r="G230">
        <f t="shared" si="48"/>
        <v>1158</v>
      </c>
      <c r="H230" s="3">
        <f t="shared" ref="H230:J230" si="59">A230*100/$G230</f>
        <v>35.405872193436963</v>
      </c>
      <c r="I230" s="3">
        <f t="shared" si="59"/>
        <v>38.773747841105354</v>
      </c>
      <c r="J230" s="3">
        <f t="shared" si="59"/>
        <v>25.820379965457686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433</v>
      </c>
      <c r="B233">
        <v>449</v>
      </c>
      <c r="C233">
        <v>276</v>
      </c>
      <c r="G233">
        <f t="shared" si="48"/>
        <v>1158</v>
      </c>
      <c r="H233" s="3">
        <f t="shared" ref="H233:J233" si="60">A233*100/$G233</f>
        <v>37.392055267702936</v>
      </c>
      <c r="I233" s="3">
        <f t="shared" si="60"/>
        <v>38.773747841105354</v>
      </c>
      <c r="J233" s="3">
        <f t="shared" si="60"/>
        <v>23.834196891191709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381</v>
      </c>
      <c r="B236">
        <v>258</v>
      </c>
      <c r="C236">
        <v>519</v>
      </c>
      <c r="G236">
        <f t="shared" si="48"/>
        <v>1158</v>
      </c>
      <c r="H236" s="3">
        <f t="shared" ref="H236:J236" si="61">A236*100/$G236</f>
        <v>32.901554404145081</v>
      </c>
      <c r="I236" s="3">
        <f t="shared" si="61"/>
        <v>22.279792746113991</v>
      </c>
      <c r="J236" s="3">
        <f t="shared" si="61"/>
        <v>44.818652849740936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432</v>
      </c>
      <c r="B239">
        <v>544</v>
      </c>
      <c r="C239">
        <v>182</v>
      </c>
      <c r="G239">
        <f t="shared" si="48"/>
        <v>1158</v>
      </c>
      <c r="H239" s="3">
        <f t="shared" ref="H239:J239" si="62">A239*100/$G239</f>
        <v>37.305699481865283</v>
      </c>
      <c r="I239" s="3">
        <f t="shared" si="62"/>
        <v>46.977547495682209</v>
      </c>
      <c r="J239" s="3">
        <f t="shared" si="62"/>
        <v>15.716753022452504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419</v>
      </c>
      <c r="B242">
        <v>498</v>
      </c>
      <c r="C242">
        <v>241</v>
      </c>
      <c r="G242">
        <f t="shared" si="48"/>
        <v>1158</v>
      </c>
      <c r="H242" s="3">
        <f t="shared" ref="H242:J242" si="63">A242*100/$G242</f>
        <v>36.183074265975819</v>
      </c>
      <c r="I242" s="3">
        <f t="shared" si="63"/>
        <v>43.005181347150256</v>
      </c>
      <c r="J242" s="3">
        <f t="shared" si="63"/>
        <v>20.811744386873922</v>
      </c>
    </row>
  </sheetData>
  <conditionalFormatting sqref="H1:M242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J5" sqref="J5"/>
    </sheetView>
  </sheetViews>
  <sheetFormatPr baseColWidth="10" defaultRowHeight="15" x14ac:dyDescent="0"/>
  <sheetData>
    <row r="1" spans="1:10">
      <c r="A1" s="1" t="s">
        <v>120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156</v>
      </c>
      <c r="B4" t="s">
        <v>0</v>
      </c>
      <c r="C4" t="s">
        <v>1</v>
      </c>
    </row>
    <row r="5" spans="1:10">
      <c r="A5">
        <v>0</v>
      </c>
      <c r="B5">
        <v>57</v>
      </c>
      <c r="C5">
        <v>0</v>
      </c>
      <c r="G5">
        <f>SUM(A5:F5)</f>
        <v>57</v>
      </c>
      <c r="H5" s="3">
        <f>A5*100/$G5</f>
        <v>0</v>
      </c>
      <c r="I5" s="3">
        <f>B5*100/$G5</f>
        <v>100</v>
      </c>
      <c r="J5" s="3">
        <f>C5*100/$G5</f>
        <v>0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44</v>
      </c>
      <c r="C8">
        <v>13</v>
      </c>
      <c r="G8">
        <f t="shared" ref="G8:G68" si="0">SUM(A8:F8)</f>
        <v>57</v>
      </c>
      <c r="H8" s="3">
        <f t="shared" ref="H8:J8" si="1">A8*100/$G8</f>
        <v>0</v>
      </c>
      <c r="I8" s="3">
        <f t="shared" si="1"/>
        <v>77.192982456140356</v>
      </c>
      <c r="J8" s="3">
        <f t="shared" si="1"/>
        <v>22.807017543859651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30</v>
      </c>
      <c r="C11">
        <v>27</v>
      </c>
      <c r="G11">
        <f t="shared" si="0"/>
        <v>57</v>
      </c>
      <c r="H11" s="3">
        <f t="shared" ref="H11:M71" si="2">A11*100/$G11</f>
        <v>0</v>
      </c>
      <c r="I11" s="3">
        <f t="shared" si="2"/>
        <v>52.631578947368418</v>
      </c>
      <c r="J11" s="3">
        <f t="shared" si="2"/>
        <v>47.368421052631582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28</v>
      </c>
      <c r="C14">
        <v>29</v>
      </c>
      <c r="G14">
        <f t="shared" si="0"/>
        <v>57</v>
      </c>
      <c r="H14" s="3">
        <f t="shared" si="2"/>
        <v>0</v>
      </c>
      <c r="I14" s="3">
        <f t="shared" si="2"/>
        <v>49.122807017543863</v>
      </c>
      <c r="J14" s="3">
        <f t="shared" si="2"/>
        <v>50.877192982456137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25</v>
      </c>
      <c r="C17">
        <v>32</v>
      </c>
      <c r="G17">
        <f>SUM(A17:F17)</f>
        <v>57</v>
      </c>
      <c r="H17" s="3">
        <f t="shared" ref="H17:J17" si="3">A17*100/$G17</f>
        <v>0</v>
      </c>
      <c r="I17" s="3">
        <f t="shared" si="3"/>
        <v>43.859649122807021</v>
      </c>
      <c r="J17" s="3">
        <f t="shared" si="3"/>
        <v>56.140350877192979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36</v>
      </c>
      <c r="C20">
        <v>21</v>
      </c>
      <c r="G20">
        <f t="shared" si="0"/>
        <v>57</v>
      </c>
      <c r="H20" s="3">
        <f t="shared" si="2"/>
        <v>0</v>
      </c>
      <c r="I20" s="3">
        <f t="shared" si="2"/>
        <v>63.157894736842103</v>
      </c>
      <c r="J20" s="3">
        <f t="shared" si="2"/>
        <v>36.842105263157897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44</v>
      </c>
      <c r="C23">
        <v>13</v>
      </c>
      <c r="G23">
        <f t="shared" si="0"/>
        <v>57</v>
      </c>
      <c r="H23" s="3">
        <f t="shared" si="2"/>
        <v>0</v>
      </c>
      <c r="I23" s="3">
        <f t="shared" si="2"/>
        <v>77.192982456140356</v>
      </c>
      <c r="J23" s="3">
        <f t="shared" si="2"/>
        <v>22.807017543859651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39</v>
      </c>
      <c r="C26">
        <v>18</v>
      </c>
      <c r="G26">
        <f t="shared" si="0"/>
        <v>57</v>
      </c>
      <c r="H26" s="3">
        <f t="shared" si="2"/>
        <v>0</v>
      </c>
      <c r="I26" s="3">
        <f t="shared" si="2"/>
        <v>68.421052631578945</v>
      </c>
      <c r="J26" s="3">
        <f t="shared" si="2"/>
        <v>31.578947368421051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56</v>
      </c>
      <c r="C29">
        <v>1</v>
      </c>
      <c r="G29">
        <f t="shared" si="0"/>
        <v>57</v>
      </c>
      <c r="H29" s="3">
        <f t="shared" si="2"/>
        <v>0</v>
      </c>
      <c r="I29" s="3">
        <f t="shared" si="2"/>
        <v>98.245614035087726</v>
      </c>
      <c r="J29" s="3">
        <f t="shared" si="2"/>
        <v>1.7543859649122806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6</v>
      </c>
      <c r="B32">
        <v>45</v>
      </c>
      <c r="C32">
        <v>6</v>
      </c>
      <c r="G32">
        <f t="shared" si="0"/>
        <v>57</v>
      </c>
      <c r="H32" s="3">
        <f t="shared" si="2"/>
        <v>10.526315789473685</v>
      </c>
      <c r="I32" s="3">
        <f t="shared" si="2"/>
        <v>78.94736842105263</v>
      </c>
      <c r="J32" s="3">
        <f t="shared" si="2"/>
        <v>10.526315789473685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6</v>
      </c>
      <c r="B35">
        <v>40</v>
      </c>
      <c r="C35">
        <v>11</v>
      </c>
      <c r="G35">
        <f t="shared" si="0"/>
        <v>57</v>
      </c>
      <c r="H35" s="3">
        <f t="shared" si="2"/>
        <v>10.526315789473685</v>
      </c>
      <c r="I35" s="3">
        <f t="shared" si="2"/>
        <v>70.175438596491233</v>
      </c>
      <c r="J35" s="3">
        <f t="shared" si="2"/>
        <v>19.298245614035089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6</v>
      </c>
      <c r="B38">
        <v>28</v>
      </c>
      <c r="C38">
        <v>23</v>
      </c>
      <c r="G38">
        <f t="shared" si="0"/>
        <v>57</v>
      </c>
      <c r="H38" s="3">
        <f t="shared" si="2"/>
        <v>10.526315789473685</v>
      </c>
      <c r="I38" s="3">
        <f t="shared" si="2"/>
        <v>49.122807017543863</v>
      </c>
      <c r="J38" s="3">
        <f t="shared" si="2"/>
        <v>40.350877192982459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6</v>
      </c>
      <c r="B41">
        <v>28</v>
      </c>
      <c r="C41">
        <v>23</v>
      </c>
      <c r="G41">
        <f t="shared" si="0"/>
        <v>57</v>
      </c>
      <c r="H41" s="3">
        <f t="shared" si="2"/>
        <v>10.526315789473685</v>
      </c>
      <c r="I41" s="3">
        <f t="shared" si="2"/>
        <v>49.122807017543863</v>
      </c>
      <c r="J41" s="3">
        <f t="shared" si="2"/>
        <v>40.350877192982459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6</v>
      </c>
      <c r="B44">
        <v>32</v>
      </c>
      <c r="C44">
        <v>19</v>
      </c>
      <c r="G44">
        <f t="shared" si="0"/>
        <v>57</v>
      </c>
      <c r="H44" s="3">
        <f t="shared" si="2"/>
        <v>10.526315789473685</v>
      </c>
      <c r="I44" s="3">
        <f t="shared" si="2"/>
        <v>56.140350877192979</v>
      </c>
      <c r="J44" s="3">
        <f t="shared" si="2"/>
        <v>33.333333333333336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6</v>
      </c>
      <c r="B47">
        <v>35</v>
      </c>
      <c r="C47">
        <v>16</v>
      </c>
      <c r="G47">
        <f t="shared" si="0"/>
        <v>57</v>
      </c>
      <c r="H47" s="3">
        <f t="shared" si="2"/>
        <v>10.526315789473685</v>
      </c>
      <c r="I47" s="3">
        <f t="shared" si="2"/>
        <v>61.403508771929822</v>
      </c>
      <c r="J47" s="3">
        <f t="shared" si="2"/>
        <v>28.07017543859649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6</v>
      </c>
      <c r="B50">
        <v>44</v>
      </c>
      <c r="C50">
        <v>7</v>
      </c>
      <c r="G50">
        <f t="shared" si="0"/>
        <v>57</v>
      </c>
      <c r="H50" s="3">
        <f t="shared" si="2"/>
        <v>10.526315789473685</v>
      </c>
      <c r="I50" s="3">
        <f t="shared" si="2"/>
        <v>77.192982456140356</v>
      </c>
      <c r="J50" s="3">
        <f t="shared" si="2"/>
        <v>12.280701754385966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H52" s="3"/>
      <c r="I52" s="3"/>
    </row>
    <row r="53" spans="1:13">
      <c r="A53">
        <v>13</v>
      </c>
      <c r="B53">
        <v>31</v>
      </c>
      <c r="C53">
        <v>11</v>
      </c>
      <c r="D53">
        <v>1</v>
      </c>
      <c r="E53">
        <v>1</v>
      </c>
      <c r="F53">
        <v>0</v>
      </c>
      <c r="G53">
        <f t="shared" si="0"/>
        <v>57</v>
      </c>
      <c r="H53" s="3">
        <f t="shared" si="2"/>
        <v>22.807017543859651</v>
      </c>
      <c r="I53" s="3">
        <f t="shared" si="2"/>
        <v>54.385964912280699</v>
      </c>
      <c r="J53" s="3">
        <f t="shared" si="2"/>
        <v>19.298245614035089</v>
      </c>
      <c r="K53" s="3">
        <f t="shared" si="2"/>
        <v>1.7543859649122806</v>
      </c>
      <c r="L53" s="3">
        <f t="shared" si="2"/>
        <v>1.7543859649122806</v>
      </c>
      <c r="M53" s="3">
        <f t="shared" si="2"/>
        <v>0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H55" s="3"/>
      <c r="I55" s="3"/>
    </row>
    <row r="56" spans="1:13">
      <c r="A56">
        <v>13</v>
      </c>
      <c r="B56">
        <v>6</v>
      </c>
      <c r="C56">
        <v>17</v>
      </c>
      <c r="D56">
        <v>7</v>
      </c>
      <c r="E56">
        <v>13</v>
      </c>
      <c r="F56">
        <v>1</v>
      </c>
      <c r="G56">
        <f t="shared" si="0"/>
        <v>57</v>
      </c>
      <c r="H56" s="3">
        <f t="shared" si="2"/>
        <v>22.807017543859651</v>
      </c>
      <c r="I56" s="3">
        <f t="shared" si="2"/>
        <v>10.526315789473685</v>
      </c>
      <c r="J56" s="3">
        <f t="shared" si="2"/>
        <v>29.82456140350877</v>
      </c>
      <c r="K56" s="3">
        <f t="shared" si="2"/>
        <v>12.280701754385966</v>
      </c>
      <c r="L56" s="3">
        <f t="shared" si="2"/>
        <v>22.807017543859651</v>
      </c>
      <c r="M56" s="3">
        <f t="shared" si="2"/>
        <v>1.7543859649122806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H58" s="3"/>
      <c r="I58" s="3"/>
    </row>
    <row r="59" spans="1:13">
      <c r="A59">
        <v>13</v>
      </c>
      <c r="B59">
        <v>16</v>
      </c>
      <c r="C59">
        <v>20</v>
      </c>
      <c r="D59">
        <v>5</v>
      </c>
      <c r="E59">
        <v>3</v>
      </c>
      <c r="F59">
        <v>0</v>
      </c>
      <c r="G59">
        <f t="shared" si="0"/>
        <v>57</v>
      </c>
      <c r="H59" s="3">
        <f t="shared" si="2"/>
        <v>22.807017543859651</v>
      </c>
      <c r="I59" s="3">
        <f t="shared" si="2"/>
        <v>28.07017543859649</v>
      </c>
      <c r="J59" s="3">
        <f t="shared" si="2"/>
        <v>35.087719298245617</v>
      </c>
      <c r="K59" s="3">
        <f t="shared" si="2"/>
        <v>8.7719298245614041</v>
      </c>
      <c r="L59" s="3">
        <f t="shared" si="2"/>
        <v>5.2631578947368425</v>
      </c>
      <c r="M59" s="3">
        <f t="shared" si="2"/>
        <v>0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H61" s="3"/>
      <c r="I61" s="3"/>
    </row>
    <row r="62" spans="1:13">
      <c r="A62">
        <v>13</v>
      </c>
      <c r="B62">
        <v>14</v>
      </c>
      <c r="C62">
        <v>24</v>
      </c>
      <c r="D62">
        <v>5</v>
      </c>
      <c r="E62">
        <v>1</v>
      </c>
      <c r="F62">
        <v>0</v>
      </c>
      <c r="G62">
        <f t="shared" si="0"/>
        <v>57</v>
      </c>
      <c r="H62" s="3">
        <f t="shared" si="2"/>
        <v>22.807017543859651</v>
      </c>
      <c r="I62" s="3">
        <f t="shared" si="2"/>
        <v>24.561403508771932</v>
      </c>
      <c r="J62" s="3">
        <f t="shared" si="2"/>
        <v>42.10526315789474</v>
      </c>
      <c r="K62" s="3">
        <f t="shared" si="2"/>
        <v>8.7719298245614041</v>
      </c>
      <c r="L62" s="3">
        <f t="shared" si="2"/>
        <v>1.7543859649122806</v>
      </c>
      <c r="M62" s="3">
        <f t="shared" si="2"/>
        <v>0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H64" s="3"/>
      <c r="I64" s="3"/>
    </row>
    <row r="65" spans="1:13">
      <c r="A65">
        <v>13</v>
      </c>
      <c r="B65">
        <v>2</v>
      </c>
      <c r="C65">
        <v>18</v>
      </c>
      <c r="D65">
        <v>8</v>
      </c>
      <c r="E65">
        <v>16</v>
      </c>
      <c r="F65">
        <v>0</v>
      </c>
      <c r="G65">
        <f t="shared" si="0"/>
        <v>57</v>
      </c>
      <c r="H65" s="3">
        <f t="shared" si="2"/>
        <v>22.807017543859651</v>
      </c>
      <c r="I65" s="3">
        <f t="shared" si="2"/>
        <v>3.5087719298245612</v>
      </c>
      <c r="J65" s="3">
        <f t="shared" si="2"/>
        <v>31.578947368421051</v>
      </c>
      <c r="K65" s="3">
        <f t="shared" si="2"/>
        <v>14.035087719298245</v>
      </c>
      <c r="L65" s="3">
        <f t="shared" si="2"/>
        <v>28.07017543859649</v>
      </c>
      <c r="M65" s="3">
        <f t="shared" si="2"/>
        <v>0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H67" s="3"/>
      <c r="I67" s="3"/>
    </row>
    <row r="68" spans="1:13">
      <c r="A68">
        <v>13</v>
      </c>
      <c r="B68">
        <v>3</v>
      </c>
      <c r="C68">
        <v>14</v>
      </c>
      <c r="D68">
        <v>9</v>
      </c>
      <c r="E68">
        <v>17</v>
      </c>
      <c r="F68">
        <v>1</v>
      </c>
      <c r="G68">
        <f t="shared" si="0"/>
        <v>57</v>
      </c>
      <c r="H68" s="3">
        <f t="shared" si="2"/>
        <v>22.807017543859651</v>
      </c>
      <c r="I68" s="3">
        <f t="shared" si="2"/>
        <v>5.2631578947368425</v>
      </c>
      <c r="J68" s="3">
        <f t="shared" si="2"/>
        <v>24.561403508771932</v>
      </c>
      <c r="K68" s="3">
        <f t="shared" si="2"/>
        <v>15.789473684210526</v>
      </c>
      <c r="L68" s="3">
        <f t="shared" si="2"/>
        <v>29.82456140350877</v>
      </c>
      <c r="M68" s="3">
        <f t="shared" si="2"/>
        <v>1.7543859649122806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H70" s="3"/>
      <c r="I70" s="3"/>
    </row>
    <row r="71" spans="1:13">
      <c r="A71">
        <v>13</v>
      </c>
      <c r="B71">
        <v>1</v>
      </c>
      <c r="C71">
        <v>18</v>
      </c>
      <c r="D71">
        <v>12</v>
      </c>
      <c r="E71">
        <v>10</v>
      </c>
      <c r="F71">
        <v>3</v>
      </c>
      <c r="G71">
        <f t="shared" ref="G71:G134" si="4">SUM(A71:F71)</f>
        <v>57</v>
      </c>
      <c r="H71" s="3">
        <f t="shared" si="2"/>
        <v>22.807017543859651</v>
      </c>
      <c r="I71" s="3">
        <f t="shared" si="2"/>
        <v>1.7543859649122806</v>
      </c>
      <c r="J71" s="3">
        <f t="shared" si="2"/>
        <v>31.578947368421051</v>
      </c>
      <c r="K71" s="3">
        <f t="shared" si="2"/>
        <v>21.05263157894737</v>
      </c>
      <c r="L71" s="3">
        <f t="shared" si="2"/>
        <v>17.543859649122808</v>
      </c>
      <c r="M71" s="3">
        <f t="shared" si="2"/>
        <v>5.2631578947368425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H73" s="3"/>
      <c r="I73" s="3"/>
    </row>
    <row r="74" spans="1:13">
      <c r="A74">
        <v>13</v>
      </c>
      <c r="B74">
        <v>13</v>
      </c>
      <c r="C74">
        <v>20</v>
      </c>
      <c r="D74">
        <v>6</v>
      </c>
      <c r="E74">
        <v>4</v>
      </c>
      <c r="F74">
        <v>1</v>
      </c>
      <c r="G74">
        <f t="shared" si="4"/>
        <v>57</v>
      </c>
      <c r="H74" s="3">
        <f t="shared" ref="H74:M74" si="5">A74*100/$G74</f>
        <v>22.807017543859651</v>
      </c>
      <c r="I74" s="3">
        <f t="shared" si="5"/>
        <v>22.807017543859651</v>
      </c>
      <c r="J74" s="3">
        <f t="shared" si="5"/>
        <v>35.087719298245617</v>
      </c>
      <c r="K74" s="3">
        <f t="shared" si="5"/>
        <v>10.526315789473685</v>
      </c>
      <c r="L74" s="3">
        <f t="shared" si="5"/>
        <v>7.0175438596491224</v>
      </c>
      <c r="M74" s="3">
        <f t="shared" si="5"/>
        <v>1.7543859649122806</v>
      </c>
    </row>
    <row r="75" spans="1:13">
      <c r="A75" t="s">
        <v>35</v>
      </c>
      <c r="G75">
        <f t="shared" si="4"/>
        <v>0</v>
      </c>
    </row>
    <row r="76" spans="1:13">
      <c r="A76" t="s">
        <v>156</v>
      </c>
      <c r="B76" t="s">
        <v>9</v>
      </c>
      <c r="C76" t="s">
        <v>10</v>
      </c>
      <c r="G76">
        <f t="shared" si="4"/>
        <v>0</v>
      </c>
    </row>
    <row r="77" spans="1:13">
      <c r="A77">
        <v>17</v>
      </c>
      <c r="B77">
        <v>27</v>
      </c>
      <c r="C77">
        <v>13</v>
      </c>
      <c r="G77">
        <f t="shared" si="4"/>
        <v>57</v>
      </c>
      <c r="H77" s="3">
        <f t="shared" ref="H77:J77" si="6">A77*100/$G77</f>
        <v>29.82456140350877</v>
      </c>
      <c r="I77" s="3">
        <f t="shared" si="6"/>
        <v>47.368421052631582</v>
      </c>
      <c r="J77" s="3">
        <f t="shared" si="6"/>
        <v>22.807017543859651</v>
      </c>
    </row>
    <row r="78" spans="1:13">
      <c r="A78" t="s">
        <v>36</v>
      </c>
      <c r="G78">
        <f t="shared" si="4"/>
        <v>0</v>
      </c>
    </row>
    <row r="79" spans="1:13">
      <c r="A79" t="s">
        <v>156</v>
      </c>
      <c r="B79" t="s">
        <v>9</v>
      </c>
      <c r="C79" t="s">
        <v>10</v>
      </c>
      <c r="G79">
        <f t="shared" si="4"/>
        <v>0</v>
      </c>
    </row>
    <row r="80" spans="1:13">
      <c r="A80">
        <v>18</v>
      </c>
      <c r="B80">
        <v>11</v>
      </c>
      <c r="C80">
        <v>28</v>
      </c>
      <c r="G80">
        <f t="shared" si="4"/>
        <v>57</v>
      </c>
      <c r="H80" s="3">
        <f t="shared" ref="H80:J80" si="7">A80*100/$G80</f>
        <v>31.578947368421051</v>
      </c>
      <c r="I80" s="3">
        <f t="shared" si="7"/>
        <v>19.298245614035089</v>
      </c>
      <c r="J80" s="3">
        <f t="shared" si="7"/>
        <v>49.122807017543863</v>
      </c>
    </row>
    <row r="81" spans="1:10">
      <c r="A81" t="s">
        <v>37</v>
      </c>
      <c r="G81">
        <f t="shared" si="4"/>
        <v>0</v>
      </c>
    </row>
    <row r="82" spans="1:10">
      <c r="A82" t="s">
        <v>156</v>
      </c>
      <c r="B82" t="s">
        <v>9</v>
      </c>
      <c r="C82" t="s">
        <v>10</v>
      </c>
      <c r="G82">
        <f t="shared" si="4"/>
        <v>0</v>
      </c>
    </row>
    <row r="83" spans="1:10">
      <c r="A83">
        <v>21</v>
      </c>
      <c r="B83">
        <v>27</v>
      </c>
      <c r="C83">
        <v>9</v>
      </c>
      <c r="G83">
        <f t="shared" si="4"/>
        <v>57</v>
      </c>
      <c r="H83" s="3">
        <f t="shared" ref="H83:J83" si="8">A83*100/$G83</f>
        <v>36.842105263157897</v>
      </c>
      <c r="I83" s="3">
        <f t="shared" si="8"/>
        <v>47.368421052631582</v>
      </c>
      <c r="J83" s="3">
        <f t="shared" si="8"/>
        <v>15.789473684210526</v>
      </c>
    </row>
    <row r="84" spans="1:10">
      <c r="A84" t="s">
        <v>38</v>
      </c>
      <c r="G84">
        <f t="shared" si="4"/>
        <v>0</v>
      </c>
    </row>
    <row r="85" spans="1:10">
      <c r="A85" t="s">
        <v>156</v>
      </c>
      <c r="B85" t="s">
        <v>9</v>
      </c>
      <c r="C85" t="s">
        <v>10</v>
      </c>
      <c r="G85">
        <f t="shared" si="4"/>
        <v>0</v>
      </c>
    </row>
    <row r="86" spans="1:10">
      <c r="A86">
        <v>19</v>
      </c>
      <c r="B86">
        <v>26</v>
      </c>
      <c r="C86">
        <v>12</v>
      </c>
      <c r="G86">
        <f t="shared" si="4"/>
        <v>57</v>
      </c>
      <c r="H86" s="3">
        <f t="shared" ref="H86:J86" si="9">A86*100/$G86</f>
        <v>33.333333333333336</v>
      </c>
      <c r="I86" s="3">
        <f t="shared" si="9"/>
        <v>45.614035087719301</v>
      </c>
      <c r="J86" s="3">
        <f t="shared" si="9"/>
        <v>21.05263157894737</v>
      </c>
    </row>
    <row r="87" spans="1:10">
      <c r="A87" t="s">
        <v>39</v>
      </c>
      <c r="G87">
        <f t="shared" si="4"/>
        <v>0</v>
      </c>
    </row>
    <row r="88" spans="1:10">
      <c r="A88" t="s">
        <v>156</v>
      </c>
      <c r="B88" t="s">
        <v>9</v>
      </c>
      <c r="C88" t="s">
        <v>10</v>
      </c>
      <c r="G88">
        <f t="shared" si="4"/>
        <v>0</v>
      </c>
    </row>
    <row r="89" spans="1:10">
      <c r="A89">
        <v>18</v>
      </c>
      <c r="B89">
        <v>24</v>
      </c>
      <c r="C89">
        <v>15</v>
      </c>
      <c r="G89">
        <f t="shared" si="4"/>
        <v>57</v>
      </c>
      <c r="H89" s="3">
        <f t="shared" ref="H89:J89" si="10">A89*100/$G89</f>
        <v>31.578947368421051</v>
      </c>
      <c r="I89" s="3">
        <f t="shared" si="10"/>
        <v>42.10526315789474</v>
      </c>
      <c r="J89" s="3">
        <f t="shared" si="10"/>
        <v>26.315789473684209</v>
      </c>
    </row>
    <row r="90" spans="1:10">
      <c r="A90" t="s">
        <v>40</v>
      </c>
      <c r="G90">
        <f t="shared" si="4"/>
        <v>0</v>
      </c>
    </row>
    <row r="91" spans="1:10">
      <c r="A91" t="s">
        <v>156</v>
      </c>
      <c r="B91" t="s">
        <v>9</v>
      </c>
      <c r="C91" t="s">
        <v>10</v>
      </c>
      <c r="G91">
        <f t="shared" si="4"/>
        <v>0</v>
      </c>
    </row>
    <row r="92" spans="1:10">
      <c r="A92">
        <v>17</v>
      </c>
      <c r="B92">
        <v>8</v>
      </c>
      <c r="C92">
        <v>32</v>
      </c>
      <c r="G92">
        <f t="shared" si="4"/>
        <v>57</v>
      </c>
      <c r="H92" s="3">
        <f t="shared" ref="H92:J92" si="11">A92*100/$G92</f>
        <v>29.82456140350877</v>
      </c>
      <c r="I92" s="3">
        <f t="shared" si="11"/>
        <v>14.035087719298245</v>
      </c>
      <c r="J92" s="3">
        <f t="shared" si="11"/>
        <v>56.140350877192979</v>
      </c>
    </row>
    <row r="93" spans="1:10">
      <c r="A93" t="s">
        <v>41</v>
      </c>
      <c r="G93">
        <f t="shared" si="4"/>
        <v>0</v>
      </c>
    </row>
    <row r="94" spans="1:10">
      <c r="A94" t="s">
        <v>156</v>
      </c>
      <c r="B94" t="s">
        <v>9</v>
      </c>
      <c r="C94" t="s">
        <v>10</v>
      </c>
      <c r="G94">
        <f t="shared" si="4"/>
        <v>0</v>
      </c>
    </row>
    <row r="95" spans="1:10">
      <c r="A95">
        <v>21</v>
      </c>
      <c r="B95">
        <v>18</v>
      </c>
      <c r="C95">
        <v>18</v>
      </c>
      <c r="G95">
        <f t="shared" si="4"/>
        <v>57</v>
      </c>
      <c r="H95" s="3">
        <f t="shared" ref="H95:J95" si="12">A95*100/$G95</f>
        <v>36.842105263157897</v>
      </c>
      <c r="I95" s="3">
        <f t="shared" si="12"/>
        <v>31.578947368421051</v>
      </c>
      <c r="J95" s="3">
        <f t="shared" si="12"/>
        <v>31.578947368421051</v>
      </c>
    </row>
    <row r="96" spans="1:10">
      <c r="A96" t="s">
        <v>42</v>
      </c>
      <c r="G96">
        <f t="shared" si="4"/>
        <v>0</v>
      </c>
    </row>
    <row r="97" spans="1:10">
      <c r="A97" t="s">
        <v>156</v>
      </c>
      <c r="B97" t="s">
        <v>9</v>
      </c>
      <c r="C97" t="s">
        <v>10</v>
      </c>
      <c r="G97">
        <f t="shared" si="4"/>
        <v>0</v>
      </c>
    </row>
    <row r="98" spans="1:10">
      <c r="A98">
        <v>20</v>
      </c>
      <c r="B98">
        <v>16</v>
      </c>
      <c r="C98">
        <v>21</v>
      </c>
      <c r="G98">
        <f t="shared" si="4"/>
        <v>57</v>
      </c>
      <c r="H98" s="3">
        <f t="shared" ref="H98:J98" si="13">A98*100/$G98</f>
        <v>35.087719298245617</v>
      </c>
      <c r="I98" s="3">
        <f t="shared" si="13"/>
        <v>28.07017543859649</v>
      </c>
      <c r="J98" s="3">
        <f t="shared" si="13"/>
        <v>36.842105263157897</v>
      </c>
    </row>
    <row r="99" spans="1:10">
      <c r="A99" t="s">
        <v>43</v>
      </c>
      <c r="G99">
        <f t="shared" si="4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4"/>
        <v>0</v>
      </c>
    </row>
    <row r="101" spans="1:10">
      <c r="A101">
        <v>17</v>
      </c>
      <c r="B101">
        <v>12</v>
      </c>
      <c r="C101">
        <v>28</v>
      </c>
      <c r="G101">
        <f t="shared" si="4"/>
        <v>57</v>
      </c>
      <c r="H101" s="3">
        <f t="shared" ref="H101:J101" si="14">A101*100/$G101</f>
        <v>29.82456140350877</v>
      </c>
      <c r="I101" s="3">
        <f t="shared" si="14"/>
        <v>21.05263157894737</v>
      </c>
      <c r="J101" s="3">
        <f t="shared" si="14"/>
        <v>49.122807017543863</v>
      </c>
    </row>
    <row r="102" spans="1:10">
      <c r="A102" t="s">
        <v>44</v>
      </c>
      <c r="G102">
        <f t="shared" si="4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4"/>
        <v>0</v>
      </c>
    </row>
    <row r="104" spans="1:10">
      <c r="A104">
        <v>17</v>
      </c>
      <c r="B104">
        <v>25</v>
      </c>
      <c r="C104">
        <v>15</v>
      </c>
      <c r="G104">
        <f t="shared" si="4"/>
        <v>57</v>
      </c>
      <c r="H104" s="3">
        <f t="shared" ref="H104:J104" si="15">A104*100/$G104</f>
        <v>29.82456140350877</v>
      </c>
      <c r="I104" s="3">
        <f t="shared" si="15"/>
        <v>43.859649122807021</v>
      </c>
      <c r="J104" s="3">
        <f t="shared" si="15"/>
        <v>26.315789473684209</v>
      </c>
    </row>
    <row r="105" spans="1:10">
      <c r="A105" t="s">
        <v>45</v>
      </c>
      <c r="G105">
        <f t="shared" si="4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4"/>
        <v>0</v>
      </c>
    </row>
    <row r="107" spans="1:10">
      <c r="A107">
        <v>19</v>
      </c>
      <c r="B107">
        <v>35</v>
      </c>
      <c r="C107">
        <v>3</v>
      </c>
      <c r="G107">
        <f t="shared" si="4"/>
        <v>57</v>
      </c>
      <c r="H107" s="3">
        <f t="shared" ref="H107:J107" si="16">A107*100/$G107</f>
        <v>33.333333333333336</v>
      </c>
      <c r="I107" s="3">
        <f t="shared" si="16"/>
        <v>61.403508771929822</v>
      </c>
      <c r="J107" s="3">
        <f t="shared" si="16"/>
        <v>5.2631578947368425</v>
      </c>
    </row>
    <row r="108" spans="1:10">
      <c r="A108" t="s">
        <v>46</v>
      </c>
      <c r="G108">
        <f t="shared" si="4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4"/>
        <v>0</v>
      </c>
    </row>
    <row r="110" spans="1:10">
      <c r="A110">
        <v>18</v>
      </c>
      <c r="B110">
        <v>36</v>
      </c>
      <c r="C110">
        <v>3</v>
      </c>
      <c r="G110">
        <f t="shared" si="4"/>
        <v>57</v>
      </c>
      <c r="H110" s="3">
        <f t="shared" ref="H110:J110" si="17">A110*100/$G110</f>
        <v>31.578947368421051</v>
      </c>
      <c r="I110" s="3">
        <f t="shared" si="17"/>
        <v>63.157894736842103</v>
      </c>
      <c r="J110" s="3">
        <f t="shared" si="17"/>
        <v>5.2631578947368425</v>
      </c>
    </row>
    <row r="111" spans="1:10">
      <c r="A111" t="s">
        <v>47</v>
      </c>
      <c r="G111">
        <f t="shared" si="4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4"/>
        <v>0</v>
      </c>
    </row>
    <row r="113" spans="1:10">
      <c r="A113">
        <v>17</v>
      </c>
      <c r="B113">
        <v>38</v>
      </c>
      <c r="C113">
        <v>2</v>
      </c>
      <c r="G113">
        <f t="shared" si="4"/>
        <v>57</v>
      </c>
      <c r="H113" s="3">
        <f t="shared" ref="H113:J113" si="18">A113*100/$G113</f>
        <v>29.82456140350877</v>
      </c>
      <c r="I113" s="3">
        <f t="shared" si="18"/>
        <v>66.666666666666671</v>
      </c>
      <c r="J113" s="3">
        <f t="shared" si="18"/>
        <v>3.5087719298245612</v>
      </c>
    </row>
    <row r="114" spans="1:10">
      <c r="A114" t="s">
        <v>48</v>
      </c>
      <c r="G114">
        <f t="shared" si="4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4"/>
        <v>0</v>
      </c>
    </row>
    <row r="116" spans="1:10">
      <c r="A116">
        <v>18</v>
      </c>
      <c r="B116">
        <v>34</v>
      </c>
      <c r="C116">
        <v>5</v>
      </c>
      <c r="G116">
        <f t="shared" si="4"/>
        <v>57</v>
      </c>
      <c r="H116" s="3">
        <f t="shared" ref="H116:J116" si="19">A116*100/$G116</f>
        <v>31.578947368421051</v>
      </c>
      <c r="I116" s="3">
        <f t="shared" si="19"/>
        <v>59.649122807017541</v>
      </c>
      <c r="J116" s="3">
        <f t="shared" si="19"/>
        <v>8.7719298245614041</v>
      </c>
    </row>
    <row r="117" spans="1:10">
      <c r="A117" t="s">
        <v>49</v>
      </c>
      <c r="G117">
        <f t="shared" si="4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4"/>
        <v>0</v>
      </c>
    </row>
    <row r="119" spans="1:10">
      <c r="A119">
        <v>17</v>
      </c>
      <c r="B119">
        <v>39</v>
      </c>
      <c r="C119">
        <v>1</v>
      </c>
      <c r="G119">
        <f t="shared" si="4"/>
        <v>57</v>
      </c>
      <c r="H119" s="3">
        <f t="shared" ref="H119:J119" si="20">A119*100/$G119</f>
        <v>29.82456140350877</v>
      </c>
      <c r="I119" s="3">
        <f t="shared" si="20"/>
        <v>68.421052631578945</v>
      </c>
      <c r="J119" s="3">
        <f t="shared" si="20"/>
        <v>1.7543859649122806</v>
      </c>
    </row>
    <row r="120" spans="1:10">
      <c r="A120" t="s">
        <v>50</v>
      </c>
      <c r="G120">
        <f t="shared" si="4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4"/>
        <v>0</v>
      </c>
    </row>
    <row r="122" spans="1:10">
      <c r="A122">
        <v>17</v>
      </c>
      <c r="B122">
        <v>39</v>
      </c>
      <c r="C122">
        <v>1</v>
      </c>
      <c r="G122">
        <f t="shared" si="4"/>
        <v>57</v>
      </c>
      <c r="H122" s="3">
        <f t="shared" ref="H122:J122" si="21">A122*100/$G122</f>
        <v>29.82456140350877</v>
      </c>
      <c r="I122" s="3">
        <f t="shared" si="21"/>
        <v>68.421052631578945</v>
      </c>
      <c r="J122" s="3">
        <f t="shared" si="21"/>
        <v>1.7543859649122806</v>
      </c>
    </row>
    <row r="123" spans="1:10">
      <c r="A123" t="s">
        <v>51</v>
      </c>
      <c r="G123">
        <f t="shared" si="4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4"/>
        <v>0</v>
      </c>
    </row>
    <row r="125" spans="1:10">
      <c r="A125">
        <v>19</v>
      </c>
      <c r="B125">
        <v>24</v>
      </c>
      <c r="C125">
        <v>14</v>
      </c>
      <c r="G125">
        <f t="shared" si="4"/>
        <v>57</v>
      </c>
      <c r="H125" s="3">
        <f t="shared" ref="H125:J125" si="22">A125*100/$G125</f>
        <v>33.333333333333336</v>
      </c>
      <c r="I125" s="3">
        <f t="shared" si="22"/>
        <v>42.10526315789474</v>
      </c>
      <c r="J125" s="3">
        <f t="shared" si="22"/>
        <v>24.561403508771932</v>
      </c>
    </row>
    <row r="126" spans="1:10">
      <c r="A126" t="s">
        <v>52</v>
      </c>
      <c r="G126">
        <f t="shared" si="4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4"/>
        <v>0</v>
      </c>
    </row>
    <row r="128" spans="1:10">
      <c r="A128">
        <v>19</v>
      </c>
      <c r="B128">
        <v>19</v>
      </c>
      <c r="C128">
        <v>19</v>
      </c>
      <c r="G128">
        <f t="shared" si="4"/>
        <v>57</v>
      </c>
      <c r="H128" s="3">
        <f t="shared" ref="H128:J128" si="23">A128*100/$G128</f>
        <v>33.333333333333336</v>
      </c>
      <c r="I128" s="3">
        <f t="shared" si="23"/>
        <v>33.333333333333336</v>
      </c>
      <c r="J128" s="3">
        <f t="shared" si="23"/>
        <v>33.333333333333336</v>
      </c>
    </row>
    <row r="129" spans="1:10">
      <c r="A129" t="s">
        <v>53</v>
      </c>
      <c r="G129">
        <f t="shared" si="4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4"/>
        <v>0</v>
      </c>
    </row>
    <row r="131" spans="1:10">
      <c r="A131">
        <v>17</v>
      </c>
      <c r="B131">
        <v>34</v>
      </c>
      <c r="C131">
        <v>6</v>
      </c>
      <c r="G131">
        <f t="shared" si="4"/>
        <v>57</v>
      </c>
      <c r="H131" s="3">
        <f t="shared" ref="H131:J131" si="24">A131*100/$G131</f>
        <v>29.82456140350877</v>
      </c>
      <c r="I131" s="3">
        <f t="shared" si="24"/>
        <v>59.649122807017541</v>
      </c>
      <c r="J131" s="3">
        <f t="shared" si="24"/>
        <v>10.526315789473685</v>
      </c>
    </row>
    <row r="132" spans="1:10">
      <c r="A132" t="s">
        <v>54</v>
      </c>
      <c r="G132">
        <f t="shared" si="4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4"/>
        <v>0</v>
      </c>
    </row>
    <row r="134" spans="1:10">
      <c r="A134">
        <v>18</v>
      </c>
      <c r="B134">
        <v>30</v>
      </c>
      <c r="C134">
        <v>9</v>
      </c>
      <c r="G134">
        <f t="shared" si="4"/>
        <v>57</v>
      </c>
      <c r="H134" s="3">
        <f t="shared" ref="H134:J134" si="25">A134*100/$G134</f>
        <v>31.578947368421051</v>
      </c>
      <c r="I134" s="3">
        <f t="shared" si="25"/>
        <v>52.631578947368418</v>
      </c>
      <c r="J134" s="3">
        <f t="shared" si="25"/>
        <v>15.789473684210526</v>
      </c>
    </row>
    <row r="135" spans="1:10">
      <c r="A135" t="s">
        <v>55</v>
      </c>
      <c r="G135">
        <f t="shared" ref="G135:G198" si="26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6"/>
        <v>0</v>
      </c>
    </row>
    <row r="137" spans="1:10">
      <c r="A137">
        <v>42</v>
      </c>
      <c r="B137">
        <v>11</v>
      </c>
      <c r="C137">
        <v>4</v>
      </c>
      <c r="G137">
        <f t="shared" si="26"/>
        <v>57</v>
      </c>
      <c r="H137" s="3">
        <f t="shared" ref="H137:J137" si="27">A137*100/$G137</f>
        <v>73.684210526315795</v>
      </c>
      <c r="I137" s="3">
        <f t="shared" si="27"/>
        <v>19.298245614035089</v>
      </c>
      <c r="J137" s="3">
        <f t="shared" si="27"/>
        <v>7.0175438596491224</v>
      </c>
    </row>
    <row r="138" spans="1:10">
      <c r="A138" t="s">
        <v>56</v>
      </c>
      <c r="G138">
        <f t="shared" si="26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6"/>
        <v>0</v>
      </c>
    </row>
    <row r="140" spans="1:10">
      <c r="A140">
        <v>38</v>
      </c>
      <c r="B140">
        <v>13</v>
      </c>
      <c r="C140">
        <v>6</v>
      </c>
      <c r="G140">
        <f t="shared" si="26"/>
        <v>57</v>
      </c>
      <c r="H140" s="3">
        <f t="shared" ref="H140:J140" si="28">A140*100/$G140</f>
        <v>66.666666666666671</v>
      </c>
      <c r="I140" s="3">
        <f t="shared" si="28"/>
        <v>22.807017543859651</v>
      </c>
      <c r="J140" s="3">
        <f t="shared" si="28"/>
        <v>10.526315789473685</v>
      </c>
    </row>
    <row r="141" spans="1:10">
      <c r="A141" t="s">
        <v>57</v>
      </c>
      <c r="G141">
        <f t="shared" si="26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6"/>
        <v>0</v>
      </c>
    </row>
    <row r="143" spans="1:10">
      <c r="A143">
        <v>19</v>
      </c>
      <c r="B143">
        <v>19</v>
      </c>
      <c r="C143">
        <v>19</v>
      </c>
      <c r="G143">
        <f t="shared" si="26"/>
        <v>57</v>
      </c>
      <c r="H143" s="3">
        <f t="shared" ref="H143:J143" si="29">A143*100/$G143</f>
        <v>33.333333333333336</v>
      </c>
      <c r="I143" s="3">
        <f t="shared" si="29"/>
        <v>33.333333333333336</v>
      </c>
      <c r="J143" s="3">
        <f t="shared" si="29"/>
        <v>33.333333333333336</v>
      </c>
    </row>
    <row r="144" spans="1:10">
      <c r="A144" t="s">
        <v>58</v>
      </c>
      <c r="G144">
        <f t="shared" si="26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6"/>
        <v>0</v>
      </c>
    </row>
    <row r="146" spans="1:10">
      <c r="A146">
        <v>19</v>
      </c>
      <c r="B146">
        <v>17</v>
      </c>
      <c r="C146">
        <v>21</v>
      </c>
      <c r="G146">
        <f t="shared" si="26"/>
        <v>57</v>
      </c>
      <c r="H146" s="3">
        <f t="shared" ref="H146:J146" si="30">A146*100/$G146</f>
        <v>33.333333333333336</v>
      </c>
      <c r="I146" s="3">
        <f t="shared" si="30"/>
        <v>29.82456140350877</v>
      </c>
      <c r="J146" s="3">
        <f t="shared" si="30"/>
        <v>36.842105263157897</v>
      </c>
    </row>
    <row r="147" spans="1:10">
      <c r="A147" t="s">
        <v>59</v>
      </c>
      <c r="G147">
        <f t="shared" si="26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6"/>
        <v>0</v>
      </c>
    </row>
    <row r="149" spans="1:10">
      <c r="A149">
        <v>19</v>
      </c>
      <c r="B149">
        <v>32</v>
      </c>
      <c r="C149">
        <v>6</v>
      </c>
      <c r="G149">
        <f t="shared" si="26"/>
        <v>57</v>
      </c>
      <c r="H149" s="3">
        <f t="shared" ref="H149:J149" si="31">A149*100/$G149</f>
        <v>33.333333333333336</v>
      </c>
      <c r="I149" s="3">
        <f t="shared" si="31"/>
        <v>56.140350877192979</v>
      </c>
      <c r="J149" s="3">
        <f t="shared" si="31"/>
        <v>10.526315789473685</v>
      </c>
    </row>
    <row r="150" spans="1:10">
      <c r="A150" t="s">
        <v>60</v>
      </c>
      <c r="G150">
        <f t="shared" si="26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6"/>
        <v>0</v>
      </c>
    </row>
    <row r="152" spans="1:10">
      <c r="A152">
        <v>20</v>
      </c>
      <c r="B152">
        <v>31</v>
      </c>
      <c r="C152">
        <v>6</v>
      </c>
      <c r="G152">
        <f t="shared" si="26"/>
        <v>57</v>
      </c>
      <c r="H152" s="3">
        <f t="shared" ref="H152:J152" si="32">A152*100/$G152</f>
        <v>35.087719298245617</v>
      </c>
      <c r="I152" s="3">
        <f t="shared" si="32"/>
        <v>54.385964912280699</v>
      </c>
      <c r="J152" s="3">
        <f t="shared" si="32"/>
        <v>10.526315789473685</v>
      </c>
    </row>
    <row r="153" spans="1:10">
      <c r="A153" t="s">
        <v>61</v>
      </c>
      <c r="G153">
        <f t="shared" si="26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6"/>
        <v>0</v>
      </c>
    </row>
    <row r="155" spans="1:10">
      <c r="A155">
        <v>18</v>
      </c>
      <c r="B155">
        <v>37</v>
      </c>
      <c r="C155">
        <v>2</v>
      </c>
      <c r="G155">
        <f t="shared" si="26"/>
        <v>57</v>
      </c>
      <c r="H155" s="3">
        <f t="shared" ref="H155:J155" si="33">A155*100/$G155</f>
        <v>31.578947368421051</v>
      </c>
      <c r="I155" s="3">
        <f t="shared" si="33"/>
        <v>64.912280701754383</v>
      </c>
      <c r="J155" s="3">
        <f t="shared" si="33"/>
        <v>3.5087719298245612</v>
      </c>
    </row>
    <row r="156" spans="1:10">
      <c r="A156" t="s">
        <v>62</v>
      </c>
      <c r="G156">
        <f t="shared" si="26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6"/>
        <v>0</v>
      </c>
    </row>
    <row r="158" spans="1:10">
      <c r="A158">
        <v>20</v>
      </c>
      <c r="B158">
        <v>29</v>
      </c>
      <c r="C158">
        <v>8</v>
      </c>
      <c r="G158">
        <f t="shared" si="26"/>
        <v>57</v>
      </c>
      <c r="H158" s="3">
        <f t="shared" ref="H158:J158" si="34">A158*100/$G158</f>
        <v>35.087719298245617</v>
      </c>
      <c r="I158" s="3">
        <f t="shared" si="34"/>
        <v>50.877192982456137</v>
      </c>
      <c r="J158" s="3">
        <f t="shared" si="34"/>
        <v>14.035087719298245</v>
      </c>
    </row>
    <row r="159" spans="1:10">
      <c r="A159" t="s">
        <v>63</v>
      </c>
      <c r="G159">
        <f t="shared" si="26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6"/>
        <v>0</v>
      </c>
    </row>
    <row r="161" spans="1:10">
      <c r="A161">
        <v>18</v>
      </c>
      <c r="B161">
        <v>38</v>
      </c>
      <c r="C161">
        <v>1</v>
      </c>
      <c r="G161">
        <f t="shared" si="26"/>
        <v>57</v>
      </c>
      <c r="H161" s="3">
        <f t="shared" ref="H161:J161" si="35">A161*100/$G161</f>
        <v>31.578947368421051</v>
      </c>
      <c r="I161" s="3">
        <f t="shared" si="35"/>
        <v>66.666666666666671</v>
      </c>
      <c r="J161" s="3">
        <f t="shared" si="35"/>
        <v>1.7543859649122806</v>
      </c>
    </row>
    <row r="162" spans="1:10">
      <c r="A162" t="s">
        <v>64</v>
      </c>
      <c r="G162">
        <f t="shared" si="26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6"/>
        <v>0</v>
      </c>
    </row>
    <row r="164" spans="1:10">
      <c r="A164">
        <v>18</v>
      </c>
      <c r="B164">
        <v>37</v>
      </c>
      <c r="C164">
        <v>2</v>
      </c>
      <c r="G164">
        <f t="shared" si="26"/>
        <v>57</v>
      </c>
      <c r="H164" s="3">
        <f t="shared" ref="H164:J164" si="36">A164*100/$G164</f>
        <v>31.578947368421051</v>
      </c>
      <c r="I164" s="3">
        <f t="shared" si="36"/>
        <v>64.912280701754383</v>
      </c>
      <c r="J164" s="3">
        <f t="shared" si="36"/>
        <v>3.5087719298245612</v>
      </c>
    </row>
    <row r="165" spans="1:10">
      <c r="A165" t="s">
        <v>65</v>
      </c>
      <c r="G165">
        <f t="shared" si="26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6"/>
        <v>0</v>
      </c>
    </row>
    <row r="167" spans="1:10">
      <c r="A167">
        <v>18</v>
      </c>
      <c r="B167">
        <v>37</v>
      </c>
      <c r="C167">
        <v>2</v>
      </c>
      <c r="G167">
        <f t="shared" si="26"/>
        <v>57</v>
      </c>
      <c r="H167" s="3">
        <f t="shared" ref="H167:J167" si="37">A167*100/$G167</f>
        <v>31.578947368421051</v>
      </c>
      <c r="I167" s="3">
        <f t="shared" si="37"/>
        <v>64.912280701754383</v>
      </c>
      <c r="J167" s="3">
        <f t="shared" si="37"/>
        <v>3.5087719298245612</v>
      </c>
    </row>
    <row r="168" spans="1:10">
      <c r="A168" t="s">
        <v>66</v>
      </c>
      <c r="G168">
        <f t="shared" si="26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6"/>
        <v>0</v>
      </c>
    </row>
    <row r="170" spans="1:10">
      <c r="A170">
        <v>19</v>
      </c>
      <c r="B170">
        <v>30</v>
      </c>
      <c r="C170">
        <v>8</v>
      </c>
      <c r="G170">
        <f t="shared" si="26"/>
        <v>57</v>
      </c>
      <c r="H170" s="3">
        <f t="shared" ref="H170:J170" si="38">A170*100/$G170</f>
        <v>33.333333333333336</v>
      </c>
      <c r="I170" s="3">
        <f t="shared" si="38"/>
        <v>52.631578947368418</v>
      </c>
      <c r="J170" s="3">
        <f t="shared" si="38"/>
        <v>14.035087719298245</v>
      </c>
    </row>
    <row r="171" spans="1:10">
      <c r="A171" t="s">
        <v>67</v>
      </c>
      <c r="G171">
        <f t="shared" si="26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6"/>
        <v>0</v>
      </c>
    </row>
    <row r="173" spans="1:10">
      <c r="A173">
        <v>19</v>
      </c>
      <c r="B173">
        <v>34</v>
      </c>
      <c r="C173">
        <v>4</v>
      </c>
      <c r="G173">
        <f t="shared" si="26"/>
        <v>57</v>
      </c>
      <c r="H173" s="3">
        <f t="shared" ref="H173:J173" si="39">A173*100/$G173</f>
        <v>33.333333333333336</v>
      </c>
      <c r="I173" s="3">
        <f t="shared" si="39"/>
        <v>59.649122807017541</v>
      </c>
      <c r="J173" s="3">
        <f t="shared" si="39"/>
        <v>7.0175438596491224</v>
      </c>
    </row>
    <row r="174" spans="1:10">
      <c r="A174" t="s">
        <v>68</v>
      </c>
      <c r="G174">
        <f t="shared" si="26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6"/>
        <v>0</v>
      </c>
    </row>
    <row r="176" spans="1:10">
      <c r="A176">
        <v>18</v>
      </c>
      <c r="B176">
        <v>31</v>
      </c>
      <c r="C176">
        <v>8</v>
      </c>
      <c r="G176">
        <f t="shared" si="26"/>
        <v>57</v>
      </c>
      <c r="H176" s="3">
        <f t="shared" ref="H176:J176" si="40">A176*100/$G176</f>
        <v>31.578947368421051</v>
      </c>
      <c r="I176" s="3">
        <f t="shared" si="40"/>
        <v>54.385964912280699</v>
      </c>
      <c r="J176" s="3">
        <f t="shared" si="40"/>
        <v>14.035087719298245</v>
      </c>
    </row>
    <row r="177" spans="1:10">
      <c r="A177" t="s">
        <v>69</v>
      </c>
      <c r="G177">
        <f t="shared" si="26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6"/>
        <v>0</v>
      </c>
    </row>
    <row r="179" spans="1:10">
      <c r="A179">
        <v>20</v>
      </c>
      <c r="B179">
        <v>36</v>
      </c>
      <c r="C179">
        <v>1</v>
      </c>
      <c r="G179">
        <f t="shared" si="26"/>
        <v>57</v>
      </c>
      <c r="H179" s="3">
        <f t="shared" ref="H179:J179" si="41">A179*100/$G179</f>
        <v>35.087719298245617</v>
      </c>
      <c r="I179" s="3">
        <f t="shared" si="41"/>
        <v>63.157894736842103</v>
      </c>
      <c r="J179" s="3">
        <f t="shared" si="41"/>
        <v>1.7543859649122806</v>
      </c>
    </row>
    <row r="180" spans="1:10">
      <c r="A180" t="s">
        <v>70</v>
      </c>
      <c r="G180">
        <f t="shared" si="26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6"/>
        <v>0</v>
      </c>
    </row>
    <row r="182" spans="1:10">
      <c r="A182">
        <v>20</v>
      </c>
      <c r="B182">
        <v>37</v>
      </c>
      <c r="C182">
        <v>0</v>
      </c>
      <c r="G182">
        <f t="shared" si="26"/>
        <v>57</v>
      </c>
      <c r="H182" s="3">
        <f t="shared" ref="H182:J182" si="42">A182*100/$G182</f>
        <v>35.087719298245617</v>
      </c>
      <c r="I182" s="3">
        <f t="shared" si="42"/>
        <v>64.912280701754383</v>
      </c>
      <c r="J182" s="3">
        <f t="shared" si="42"/>
        <v>0</v>
      </c>
    </row>
    <row r="183" spans="1:10">
      <c r="A183" t="s">
        <v>71</v>
      </c>
      <c r="G183">
        <f t="shared" si="26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6"/>
        <v>0</v>
      </c>
    </row>
    <row r="185" spans="1:10">
      <c r="A185">
        <v>18</v>
      </c>
      <c r="B185">
        <v>39</v>
      </c>
      <c r="C185">
        <v>0</v>
      </c>
      <c r="G185">
        <f t="shared" si="26"/>
        <v>57</v>
      </c>
      <c r="H185" s="3">
        <f t="shared" ref="H185:J185" si="43">A185*100/$G185</f>
        <v>31.578947368421051</v>
      </c>
      <c r="I185" s="3">
        <f t="shared" si="43"/>
        <v>68.421052631578945</v>
      </c>
      <c r="J185" s="3">
        <f t="shared" si="43"/>
        <v>0</v>
      </c>
    </row>
    <row r="186" spans="1:10">
      <c r="A186" t="s">
        <v>72</v>
      </c>
      <c r="G186">
        <f t="shared" si="26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6"/>
        <v>0</v>
      </c>
    </row>
    <row r="188" spans="1:10">
      <c r="A188">
        <v>18</v>
      </c>
      <c r="B188">
        <v>38</v>
      </c>
      <c r="C188">
        <v>1</v>
      </c>
      <c r="G188">
        <f t="shared" si="26"/>
        <v>57</v>
      </c>
      <c r="H188" s="3">
        <f t="shared" ref="H188:J188" si="44">A188*100/$G188</f>
        <v>31.578947368421051</v>
      </c>
      <c r="I188" s="3">
        <f t="shared" si="44"/>
        <v>66.666666666666671</v>
      </c>
      <c r="J188" s="3">
        <f t="shared" si="44"/>
        <v>1.7543859649122806</v>
      </c>
    </row>
    <row r="189" spans="1:10">
      <c r="A189" t="s">
        <v>73</v>
      </c>
      <c r="G189">
        <f t="shared" si="26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6"/>
        <v>0</v>
      </c>
    </row>
    <row r="191" spans="1:10">
      <c r="A191">
        <v>18</v>
      </c>
      <c r="B191">
        <v>38</v>
      </c>
      <c r="C191">
        <v>1</v>
      </c>
      <c r="G191">
        <f t="shared" si="26"/>
        <v>57</v>
      </c>
      <c r="H191" s="3">
        <f t="shared" ref="H191:J191" si="45">A191*100/$G191</f>
        <v>31.578947368421051</v>
      </c>
      <c r="I191" s="3">
        <f t="shared" si="45"/>
        <v>66.666666666666671</v>
      </c>
      <c r="J191" s="3">
        <f t="shared" si="45"/>
        <v>1.7543859649122806</v>
      </c>
    </row>
    <row r="192" spans="1:10">
      <c r="A192" t="s">
        <v>74</v>
      </c>
      <c r="G192">
        <f t="shared" si="26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6"/>
        <v>0</v>
      </c>
    </row>
    <row r="194" spans="1:10">
      <c r="A194">
        <v>18</v>
      </c>
      <c r="B194">
        <v>27</v>
      </c>
      <c r="C194">
        <v>12</v>
      </c>
      <c r="G194">
        <f t="shared" si="26"/>
        <v>57</v>
      </c>
      <c r="H194" s="3">
        <f t="shared" ref="H194:J194" si="46">A194*100/$G194</f>
        <v>31.578947368421051</v>
      </c>
      <c r="I194" s="3">
        <f t="shared" si="46"/>
        <v>47.368421052631582</v>
      </c>
      <c r="J194" s="3">
        <f t="shared" si="46"/>
        <v>21.05263157894737</v>
      </c>
    </row>
    <row r="195" spans="1:10">
      <c r="A195" t="s">
        <v>75</v>
      </c>
      <c r="G195">
        <f t="shared" si="26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6"/>
        <v>0</v>
      </c>
    </row>
    <row r="197" spans="1:10">
      <c r="A197">
        <v>41</v>
      </c>
      <c r="B197">
        <v>10</v>
      </c>
      <c r="C197">
        <v>6</v>
      </c>
      <c r="G197">
        <f t="shared" si="26"/>
        <v>57</v>
      </c>
      <c r="H197" s="3">
        <f t="shared" ref="H197:J197" si="47">A197*100/$G197</f>
        <v>71.929824561403507</v>
      </c>
      <c r="I197" s="3">
        <f t="shared" si="47"/>
        <v>17.543859649122808</v>
      </c>
      <c r="J197" s="3">
        <f t="shared" si="47"/>
        <v>10.526315789473685</v>
      </c>
    </row>
    <row r="198" spans="1:10">
      <c r="A198" t="s">
        <v>76</v>
      </c>
      <c r="G198">
        <f t="shared" si="26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8">SUM(A199:F199)</f>
        <v>0</v>
      </c>
    </row>
    <row r="200" spans="1:10">
      <c r="A200">
        <v>40</v>
      </c>
      <c r="B200">
        <v>10</v>
      </c>
      <c r="C200">
        <v>7</v>
      </c>
      <c r="G200">
        <f t="shared" si="48"/>
        <v>57</v>
      </c>
      <c r="H200" s="3">
        <f t="shared" ref="H200:J200" si="49">A200*100/$G200</f>
        <v>70.175438596491233</v>
      </c>
      <c r="I200" s="3">
        <f t="shared" si="49"/>
        <v>17.543859649122808</v>
      </c>
      <c r="J200" s="3">
        <f t="shared" si="49"/>
        <v>12.280701754385966</v>
      </c>
    </row>
    <row r="201" spans="1:10">
      <c r="A201" t="s">
        <v>77</v>
      </c>
      <c r="G201">
        <f t="shared" si="48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8"/>
        <v>0</v>
      </c>
    </row>
    <row r="203" spans="1:10">
      <c r="A203">
        <v>27</v>
      </c>
      <c r="B203">
        <v>22</v>
      </c>
      <c r="C203">
        <v>8</v>
      </c>
      <c r="G203">
        <f t="shared" si="48"/>
        <v>57</v>
      </c>
      <c r="H203" s="3">
        <f t="shared" ref="H203:J203" si="50">A203*100/$G203</f>
        <v>47.368421052631582</v>
      </c>
      <c r="I203" s="3">
        <f t="shared" si="50"/>
        <v>38.596491228070178</v>
      </c>
      <c r="J203" s="3">
        <f t="shared" si="50"/>
        <v>14.035087719298245</v>
      </c>
    </row>
    <row r="204" spans="1:10">
      <c r="A204" t="s">
        <v>78</v>
      </c>
      <c r="G204">
        <f t="shared" si="48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8"/>
        <v>0</v>
      </c>
    </row>
    <row r="206" spans="1:10">
      <c r="A206">
        <v>23</v>
      </c>
      <c r="B206">
        <v>26</v>
      </c>
      <c r="C206">
        <v>8</v>
      </c>
      <c r="G206">
        <f t="shared" si="48"/>
        <v>57</v>
      </c>
      <c r="H206" s="3">
        <f t="shared" ref="H206:J206" si="51">A206*100/$G206</f>
        <v>40.350877192982459</v>
      </c>
      <c r="I206" s="3">
        <f t="shared" si="51"/>
        <v>45.614035087719301</v>
      </c>
      <c r="J206" s="3">
        <f t="shared" si="51"/>
        <v>14.035087719298245</v>
      </c>
    </row>
    <row r="207" spans="1:10">
      <c r="A207" t="s">
        <v>79</v>
      </c>
      <c r="G207">
        <f t="shared" si="48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8"/>
        <v>0</v>
      </c>
    </row>
    <row r="209" spans="1:10">
      <c r="A209">
        <v>22</v>
      </c>
      <c r="B209">
        <v>31</v>
      </c>
      <c r="C209">
        <v>4</v>
      </c>
      <c r="G209">
        <f t="shared" si="48"/>
        <v>57</v>
      </c>
      <c r="H209" s="3">
        <f t="shared" ref="H209:J209" si="52">A209*100/$G209</f>
        <v>38.596491228070178</v>
      </c>
      <c r="I209" s="3">
        <f t="shared" si="52"/>
        <v>54.385964912280699</v>
      </c>
      <c r="J209" s="3">
        <f t="shared" si="52"/>
        <v>7.0175438596491224</v>
      </c>
    </row>
    <row r="210" spans="1:10">
      <c r="A210" t="s">
        <v>80</v>
      </c>
      <c r="G210">
        <f t="shared" si="48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8"/>
        <v>0</v>
      </c>
    </row>
    <row r="212" spans="1:10">
      <c r="A212">
        <v>20</v>
      </c>
      <c r="B212">
        <v>29</v>
      </c>
      <c r="C212">
        <v>8</v>
      </c>
      <c r="G212">
        <f t="shared" si="48"/>
        <v>57</v>
      </c>
      <c r="H212" s="3">
        <f t="shared" ref="H212:J212" si="53">A212*100/$G212</f>
        <v>35.087719298245617</v>
      </c>
      <c r="I212" s="3">
        <f t="shared" si="53"/>
        <v>50.877192982456137</v>
      </c>
      <c r="J212" s="3">
        <f t="shared" si="53"/>
        <v>14.035087719298245</v>
      </c>
    </row>
    <row r="213" spans="1:10">
      <c r="A213" t="s">
        <v>81</v>
      </c>
      <c r="G213">
        <f t="shared" si="48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8"/>
        <v>0</v>
      </c>
    </row>
    <row r="215" spans="1:10">
      <c r="A215">
        <v>25</v>
      </c>
      <c r="B215">
        <v>21</v>
      </c>
      <c r="C215">
        <v>11</v>
      </c>
      <c r="G215">
        <f t="shared" si="48"/>
        <v>57</v>
      </c>
      <c r="H215" s="3">
        <f t="shared" ref="H215:J215" si="54">A215*100/$G215</f>
        <v>43.859649122807021</v>
      </c>
      <c r="I215" s="3">
        <f t="shared" si="54"/>
        <v>36.842105263157897</v>
      </c>
      <c r="J215" s="3">
        <f t="shared" si="54"/>
        <v>19.298245614035089</v>
      </c>
    </row>
    <row r="216" spans="1:10">
      <c r="A216" t="s">
        <v>82</v>
      </c>
      <c r="G216">
        <f t="shared" si="48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8"/>
        <v>0</v>
      </c>
    </row>
    <row r="218" spans="1:10">
      <c r="A218">
        <v>21</v>
      </c>
      <c r="B218">
        <v>30</v>
      </c>
      <c r="C218">
        <v>6</v>
      </c>
      <c r="G218">
        <f t="shared" si="48"/>
        <v>57</v>
      </c>
      <c r="H218" s="3">
        <f t="shared" ref="H218:J218" si="55">A218*100/$G218</f>
        <v>36.842105263157897</v>
      </c>
      <c r="I218" s="3">
        <f t="shared" si="55"/>
        <v>52.631578947368418</v>
      </c>
      <c r="J218" s="3">
        <f t="shared" si="55"/>
        <v>10.526315789473685</v>
      </c>
    </row>
    <row r="219" spans="1:10">
      <c r="A219" t="s">
        <v>83</v>
      </c>
      <c r="G219">
        <f t="shared" si="48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8"/>
        <v>0</v>
      </c>
    </row>
    <row r="221" spans="1:10">
      <c r="A221">
        <v>20</v>
      </c>
      <c r="B221">
        <v>29</v>
      </c>
      <c r="C221">
        <v>8</v>
      </c>
      <c r="G221">
        <f t="shared" si="48"/>
        <v>57</v>
      </c>
      <c r="H221" s="3">
        <f t="shared" ref="H221:J221" si="56">A221*100/$G221</f>
        <v>35.087719298245617</v>
      </c>
      <c r="I221" s="3">
        <f t="shared" si="56"/>
        <v>50.877192982456137</v>
      </c>
      <c r="J221" s="3">
        <f t="shared" si="56"/>
        <v>14.035087719298245</v>
      </c>
    </row>
    <row r="222" spans="1:10">
      <c r="A222" t="s">
        <v>84</v>
      </c>
      <c r="G222">
        <f t="shared" si="48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8"/>
        <v>0</v>
      </c>
    </row>
    <row r="224" spans="1:10">
      <c r="A224">
        <v>19</v>
      </c>
      <c r="B224">
        <v>17</v>
      </c>
      <c r="C224">
        <v>21</v>
      </c>
      <c r="G224">
        <f t="shared" si="48"/>
        <v>57</v>
      </c>
      <c r="H224" s="3">
        <f t="shared" ref="H224:J224" si="57">A224*100/$G224</f>
        <v>33.333333333333336</v>
      </c>
      <c r="I224" s="3">
        <f t="shared" si="57"/>
        <v>29.82456140350877</v>
      </c>
      <c r="J224" s="3">
        <f t="shared" si="57"/>
        <v>36.842105263157897</v>
      </c>
    </row>
    <row r="225" spans="1:10">
      <c r="A225" t="s">
        <v>85</v>
      </c>
      <c r="G225">
        <f t="shared" si="48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8"/>
        <v>0</v>
      </c>
    </row>
    <row r="227" spans="1:10">
      <c r="A227">
        <v>24</v>
      </c>
      <c r="B227">
        <v>22</v>
      </c>
      <c r="C227">
        <v>11</v>
      </c>
      <c r="G227">
        <f t="shared" si="48"/>
        <v>57</v>
      </c>
      <c r="H227" s="3">
        <f t="shared" ref="H227:J227" si="58">A227*100/$G227</f>
        <v>42.10526315789474</v>
      </c>
      <c r="I227" s="3">
        <f t="shared" si="58"/>
        <v>38.596491228070178</v>
      </c>
      <c r="J227" s="3">
        <f t="shared" si="58"/>
        <v>19.298245614035089</v>
      </c>
    </row>
    <row r="228" spans="1:10">
      <c r="A228" t="s">
        <v>86</v>
      </c>
      <c r="G228">
        <f t="shared" si="48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8"/>
        <v>0</v>
      </c>
    </row>
    <row r="230" spans="1:10">
      <c r="A230">
        <v>20</v>
      </c>
      <c r="B230">
        <v>18</v>
      </c>
      <c r="C230">
        <v>19</v>
      </c>
      <c r="G230">
        <f t="shared" si="48"/>
        <v>57</v>
      </c>
      <c r="H230" s="3">
        <f t="shared" ref="H230:J230" si="59">A230*100/$G230</f>
        <v>35.087719298245617</v>
      </c>
      <c r="I230" s="3">
        <f t="shared" si="59"/>
        <v>31.578947368421051</v>
      </c>
      <c r="J230" s="3">
        <f t="shared" si="59"/>
        <v>33.333333333333336</v>
      </c>
    </row>
    <row r="231" spans="1:10">
      <c r="A231" t="s">
        <v>87</v>
      </c>
      <c r="G231">
        <f t="shared" si="48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8"/>
        <v>0</v>
      </c>
    </row>
    <row r="233" spans="1:10">
      <c r="A233">
        <v>22</v>
      </c>
      <c r="B233">
        <v>22</v>
      </c>
      <c r="C233">
        <v>13</v>
      </c>
      <c r="G233">
        <f t="shared" si="48"/>
        <v>57</v>
      </c>
      <c r="H233" s="3">
        <f t="shared" ref="H233:J233" si="60">A233*100/$G233</f>
        <v>38.596491228070178</v>
      </c>
      <c r="I233" s="3">
        <f t="shared" si="60"/>
        <v>38.596491228070178</v>
      </c>
      <c r="J233" s="3">
        <f t="shared" si="60"/>
        <v>22.807017543859651</v>
      </c>
    </row>
    <row r="234" spans="1:10">
      <c r="A234" t="s">
        <v>88</v>
      </c>
      <c r="G234">
        <f t="shared" si="48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8"/>
        <v>0</v>
      </c>
    </row>
    <row r="236" spans="1:10">
      <c r="A236">
        <v>19</v>
      </c>
      <c r="B236">
        <v>14</v>
      </c>
      <c r="C236">
        <v>24</v>
      </c>
      <c r="G236">
        <f t="shared" si="48"/>
        <v>57</v>
      </c>
      <c r="H236" s="3">
        <f t="shared" ref="H236:J236" si="61">A236*100/$G236</f>
        <v>33.333333333333336</v>
      </c>
      <c r="I236" s="3">
        <f t="shared" si="61"/>
        <v>24.561403508771932</v>
      </c>
      <c r="J236" s="3">
        <f t="shared" si="61"/>
        <v>42.10526315789474</v>
      </c>
    </row>
    <row r="237" spans="1:10">
      <c r="A237" t="s">
        <v>89</v>
      </c>
      <c r="G237">
        <f t="shared" si="48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8"/>
        <v>0</v>
      </c>
    </row>
    <row r="239" spans="1:10">
      <c r="A239">
        <v>20</v>
      </c>
      <c r="B239">
        <v>30</v>
      </c>
      <c r="C239">
        <v>7</v>
      </c>
      <c r="G239">
        <f t="shared" si="48"/>
        <v>57</v>
      </c>
      <c r="H239" s="3">
        <f t="shared" ref="H239:J239" si="62">A239*100/$G239</f>
        <v>35.087719298245617</v>
      </c>
      <c r="I239" s="3">
        <f t="shared" si="62"/>
        <v>52.631578947368418</v>
      </c>
      <c r="J239" s="3">
        <f t="shared" si="62"/>
        <v>12.280701754385966</v>
      </c>
    </row>
    <row r="240" spans="1:10">
      <c r="A240" t="s">
        <v>90</v>
      </c>
      <c r="G240">
        <f t="shared" si="48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8"/>
        <v>0</v>
      </c>
    </row>
    <row r="242" spans="1:10">
      <c r="A242">
        <v>19</v>
      </c>
      <c r="B242">
        <v>28</v>
      </c>
      <c r="C242">
        <v>10</v>
      </c>
      <c r="G242">
        <f t="shared" si="48"/>
        <v>57</v>
      </c>
      <c r="H242" s="3">
        <f t="shared" ref="H242:J242" si="63">A242*100/$G242</f>
        <v>33.333333333333336</v>
      </c>
      <c r="I242" s="3">
        <f t="shared" si="63"/>
        <v>49.122807017543863</v>
      </c>
      <c r="J242" s="3">
        <f t="shared" si="63"/>
        <v>17.543859649122808</v>
      </c>
    </row>
  </sheetData>
  <conditionalFormatting sqref="H1:M242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69"/>
  <sheetViews>
    <sheetView workbookViewId="0"/>
  </sheetViews>
  <sheetFormatPr baseColWidth="10" defaultRowHeight="15" x14ac:dyDescent="0"/>
  <sheetData>
    <row r="2" spans="2:28">
      <c r="B2" s="1" t="s">
        <v>35</v>
      </c>
      <c r="P2" s="1"/>
      <c r="Y2" s="1"/>
    </row>
    <row r="3" spans="2:28">
      <c r="B3" s="1" t="s">
        <v>126</v>
      </c>
      <c r="D3" s="1"/>
      <c r="E3" s="1"/>
      <c r="F3" s="1"/>
      <c r="K3" s="1"/>
      <c r="P3" s="1"/>
      <c r="Q3" s="1"/>
      <c r="R3" s="1"/>
      <c r="S3" s="9"/>
      <c r="T3" s="1"/>
      <c r="Y3" s="1"/>
      <c r="Z3" s="1"/>
      <c r="AA3" s="1"/>
      <c r="AB3" s="9"/>
    </row>
    <row r="4" spans="2:28">
      <c r="B4" s="4"/>
      <c r="D4" s="4" t="s">
        <v>9</v>
      </c>
      <c r="E4" s="4" t="s">
        <v>10</v>
      </c>
      <c r="F4" s="4" t="s">
        <v>92</v>
      </c>
      <c r="H4" s="4" t="s">
        <v>167</v>
      </c>
      <c r="K4" s="4"/>
      <c r="P4" s="4"/>
      <c r="Q4" s="4"/>
      <c r="R4" s="4"/>
      <c r="S4" s="4"/>
      <c r="T4" s="4"/>
      <c r="Y4" s="4"/>
      <c r="Z4" s="4"/>
      <c r="AA4" s="4"/>
      <c r="AB4" s="4"/>
    </row>
    <row r="5" spans="2:28">
      <c r="B5" s="8"/>
      <c r="D5" s="7">
        <v>68.660968660968663</v>
      </c>
      <c r="E5" s="7">
        <v>17.094017094017094</v>
      </c>
      <c r="F5" s="7">
        <v>14.245014245014245</v>
      </c>
      <c r="H5" s="16">
        <f>D5*100/($D5+$E5)</f>
        <v>80.066445182724252</v>
      </c>
      <c r="I5" s="16">
        <f>E5*100/($D5+$E5)</f>
        <v>19.933554817275748</v>
      </c>
      <c r="K5" s="6"/>
      <c r="P5" s="7"/>
      <c r="T5" s="6"/>
      <c r="Y5" s="7"/>
    </row>
    <row r="6" spans="2:28">
      <c r="D6" s="7">
        <v>30.389363722697055</v>
      </c>
      <c r="E6" s="7">
        <v>51.946818613485277</v>
      </c>
      <c r="F6" s="7">
        <v>17.283950617283949</v>
      </c>
      <c r="H6" s="16">
        <f>D6*100/($D6+$E6)</f>
        <v>36.908881199538634</v>
      </c>
      <c r="I6" s="16">
        <f>E6*100/($D6+$E6)</f>
        <v>63.091118800461359</v>
      </c>
    </row>
    <row r="8" spans="2:28">
      <c r="B8" s="1" t="s">
        <v>37</v>
      </c>
    </row>
    <row r="9" spans="2:28">
      <c r="B9" s="1" t="s">
        <v>127</v>
      </c>
      <c r="D9" s="1"/>
      <c r="E9" s="9"/>
      <c r="F9" s="1"/>
    </row>
    <row r="10" spans="2:28">
      <c r="B10" s="4"/>
      <c r="D10" s="4" t="s">
        <v>9</v>
      </c>
      <c r="E10" s="4" t="s">
        <v>10</v>
      </c>
      <c r="F10" s="4" t="s">
        <v>92</v>
      </c>
    </row>
    <row r="11" spans="2:28">
      <c r="B11" s="8"/>
      <c r="D11" s="7">
        <v>65.811965811965806</v>
      </c>
      <c r="E11" s="7">
        <v>16.809116809116809</v>
      </c>
      <c r="F11" s="7">
        <v>16.999050332383664</v>
      </c>
    </row>
    <row r="12" spans="2:28">
      <c r="D12" s="7">
        <v>60.588793922127259</v>
      </c>
      <c r="E12" s="7">
        <v>23.741690408357076</v>
      </c>
      <c r="F12" s="7">
        <v>15.289648622981955</v>
      </c>
    </row>
    <row r="14" spans="2:28">
      <c r="B14" s="1" t="s">
        <v>39</v>
      </c>
    </row>
    <row r="15" spans="2:28">
      <c r="B15" s="1" t="s">
        <v>128</v>
      </c>
      <c r="D15" s="1"/>
      <c r="E15" s="9"/>
      <c r="F15" s="1"/>
    </row>
    <row r="16" spans="2:28">
      <c r="B16" s="4"/>
      <c r="D16" s="4" t="s">
        <v>9</v>
      </c>
      <c r="E16" s="4" t="s">
        <v>10</v>
      </c>
      <c r="F16" s="4" t="s">
        <v>92</v>
      </c>
    </row>
    <row r="17" spans="2:6">
      <c r="B17" s="8"/>
      <c r="D17" s="7">
        <v>59.354226020892689</v>
      </c>
      <c r="E17" s="7">
        <v>26.020892687559353</v>
      </c>
      <c r="F17" s="7">
        <v>14.245014245014245</v>
      </c>
    </row>
    <row r="18" spans="2:6">
      <c r="D18" s="7">
        <v>37.701804368471038</v>
      </c>
      <c r="E18" s="7">
        <v>47.388414055080723</v>
      </c>
      <c r="F18" s="7">
        <v>14.52991452991453</v>
      </c>
    </row>
    <row r="20" spans="2:6">
      <c r="B20" s="1" t="s">
        <v>41</v>
      </c>
    </row>
    <row r="21" spans="2:6">
      <c r="B21" s="1" t="s">
        <v>129</v>
      </c>
      <c r="D21" s="1"/>
      <c r="E21" s="9"/>
      <c r="F21" s="1"/>
    </row>
    <row r="22" spans="2:6">
      <c r="B22" s="4"/>
      <c r="D22" s="4" t="s">
        <v>9</v>
      </c>
      <c r="E22" s="4" t="s">
        <v>10</v>
      </c>
      <c r="F22" s="4" t="s">
        <v>92</v>
      </c>
    </row>
    <row r="23" spans="2:6">
      <c r="B23" s="8"/>
      <c r="D23" s="7">
        <v>41.025641025641029</v>
      </c>
      <c r="E23" s="7">
        <v>37.79677113010446</v>
      </c>
      <c r="F23" s="7">
        <v>20.797720797720796</v>
      </c>
    </row>
    <row r="24" spans="2:6">
      <c r="D24" s="7">
        <v>39.886039886039889</v>
      </c>
      <c r="E24" s="7">
        <v>41.215574548907881</v>
      </c>
      <c r="F24" s="7">
        <v>18.518518518518519</v>
      </c>
    </row>
    <row r="26" spans="2:6">
      <c r="B26" s="1" t="s">
        <v>43</v>
      </c>
    </row>
    <row r="27" spans="2:6">
      <c r="B27" s="1" t="s">
        <v>130</v>
      </c>
      <c r="D27" s="1"/>
      <c r="E27" s="9"/>
      <c r="F27" s="1"/>
    </row>
    <row r="28" spans="2:6">
      <c r="B28" s="4"/>
      <c r="D28" s="4" t="s">
        <v>9</v>
      </c>
      <c r="E28" s="4" t="s">
        <v>10</v>
      </c>
      <c r="F28" s="4" t="s">
        <v>92</v>
      </c>
    </row>
    <row r="29" spans="2:6">
      <c r="B29" s="8"/>
      <c r="D29" s="7">
        <v>32.858499525166195</v>
      </c>
      <c r="E29" s="7">
        <v>47.388414055080723</v>
      </c>
      <c r="F29" s="7">
        <v>19.373219373219374</v>
      </c>
    </row>
    <row r="30" spans="2:6">
      <c r="D30" s="7">
        <v>42.54510921177588</v>
      </c>
      <c r="E30" s="7">
        <v>38.081671415004749</v>
      </c>
      <c r="F30" s="7">
        <v>18.99335232668566</v>
      </c>
    </row>
    <row r="32" spans="2:6">
      <c r="B32" s="1" t="s">
        <v>45</v>
      </c>
    </row>
    <row r="33" spans="2:6">
      <c r="B33" s="1" t="s">
        <v>131</v>
      </c>
      <c r="D33" s="1"/>
      <c r="E33" s="9"/>
      <c r="F33" s="1"/>
    </row>
    <row r="34" spans="2:6">
      <c r="B34" s="4"/>
      <c r="D34" s="4" t="s">
        <v>9</v>
      </c>
      <c r="E34" s="4" t="s">
        <v>10</v>
      </c>
      <c r="F34" s="4" t="s">
        <v>92</v>
      </c>
    </row>
    <row r="35" spans="2:6">
      <c r="B35" s="8"/>
      <c r="D35" s="7">
        <v>59.924026590693259</v>
      </c>
      <c r="E35" s="7">
        <v>21.84235517568851</v>
      </c>
      <c r="F35" s="7">
        <v>17.853751187084519</v>
      </c>
    </row>
    <row r="36" spans="2:6">
      <c r="D36" s="7">
        <v>71.035137701804373</v>
      </c>
      <c r="E36" s="7">
        <v>10.826210826210826</v>
      </c>
      <c r="F36" s="7">
        <v>17.758784425451093</v>
      </c>
    </row>
    <row r="38" spans="2:6">
      <c r="B38" s="1" t="s">
        <v>47</v>
      </c>
    </row>
    <row r="39" spans="2:6">
      <c r="B39" s="1" t="s">
        <v>132</v>
      </c>
      <c r="D39" s="1"/>
      <c r="E39" s="9"/>
      <c r="F39" s="1"/>
    </row>
    <row r="40" spans="2:6">
      <c r="B40" s="4"/>
      <c r="D40" s="4" t="s">
        <v>9</v>
      </c>
      <c r="E40" s="4" t="s">
        <v>10</v>
      </c>
      <c r="F40" s="4" t="s">
        <v>92</v>
      </c>
    </row>
    <row r="41" spans="2:6">
      <c r="B41" s="8"/>
      <c r="D41" s="7">
        <v>78.15764482431149</v>
      </c>
      <c r="E41" s="7">
        <v>3.133903133903134</v>
      </c>
      <c r="F41" s="7">
        <v>18.328584995251664</v>
      </c>
    </row>
    <row r="42" spans="2:6">
      <c r="D42" s="7">
        <v>71.509971509971507</v>
      </c>
      <c r="E42" s="7">
        <v>10.446343779677113</v>
      </c>
      <c r="F42" s="7">
        <v>17.663817663817664</v>
      </c>
    </row>
    <row r="44" spans="2:6">
      <c r="B44" s="1" t="s">
        <v>49</v>
      </c>
    </row>
    <row r="45" spans="2:6">
      <c r="B45" s="1" t="s">
        <v>133</v>
      </c>
      <c r="D45" s="1"/>
      <c r="E45" s="9"/>
      <c r="F45" s="1"/>
    </row>
    <row r="46" spans="2:6">
      <c r="B46" s="4"/>
      <c r="D46" s="4" t="s">
        <v>9</v>
      </c>
      <c r="E46" s="4" t="s">
        <v>10</v>
      </c>
      <c r="F46" s="4" t="s">
        <v>92</v>
      </c>
    </row>
    <row r="47" spans="2:6">
      <c r="B47" s="8"/>
      <c r="D47" s="7">
        <v>77.397910731244068</v>
      </c>
      <c r="E47" s="7">
        <v>6.4577397910731245</v>
      </c>
      <c r="F47" s="7">
        <v>15.764482431149098</v>
      </c>
    </row>
    <row r="48" spans="2:6">
      <c r="D48" s="7">
        <v>79.29724596391263</v>
      </c>
      <c r="E48" s="7">
        <v>3.7037037037037037</v>
      </c>
      <c r="F48" s="7">
        <v>16.619183285849953</v>
      </c>
    </row>
    <row r="50" spans="2:6">
      <c r="B50" s="1" t="s">
        <v>51</v>
      </c>
    </row>
    <row r="51" spans="2:6">
      <c r="B51" s="1"/>
      <c r="D51" s="1"/>
      <c r="E51" s="9"/>
      <c r="F51" s="1"/>
    </row>
    <row r="52" spans="2:6">
      <c r="B52" s="4"/>
      <c r="D52" s="4" t="s">
        <v>9</v>
      </c>
      <c r="E52" s="4" t="s">
        <v>10</v>
      </c>
      <c r="F52" s="4" t="s">
        <v>92</v>
      </c>
    </row>
    <row r="53" spans="2:6">
      <c r="B53" s="8"/>
      <c r="D53" s="7">
        <v>52.516619183285847</v>
      </c>
      <c r="E53" s="7">
        <v>27.350427350427349</v>
      </c>
      <c r="F53" s="7">
        <v>19.753086419753085</v>
      </c>
    </row>
    <row r="54" spans="2:6">
      <c r="D54" s="7">
        <v>36.752136752136749</v>
      </c>
      <c r="E54" s="7">
        <v>42.64007597340931</v>
      </c>
      <c r="F54" s="7">
        <v>20.227920227920229</v>
      </c>
    </row>
    <row r="56" spans="2:6">
      <c r="B56" s="1" t="s">
        <v>53</v>
      </c>
    </row>
    <row r="57" spans="2:6">
      <c r="B57" s="1" t="s">
        <v>134</v>
      </c>
      <c r="D57" s="1"/>
      <c r="E57" s="9"/>
      <c r="F57" s="1"/>
    </row>
    <row r="58" spans="2:6">
      <c r="B58" s="4"/>
      <c r="D58" s="4" t="s">
        <v>9</v>
      </c>
      <c r="E58" s="4" t="s">
        <v>10</v>
      </c>
      <c r="F58" s="4" t="s">
        <v>92</v>
      </c>
    </row>
    <row r="59" spans="2:6">
      <c r="B59" s="8"/>
      <c r="D59" s="7">
        <v>64.102564102564102</v>
      </c>
      <c r="E59" s="7">
        <v>12.060778727445394</v>
      </c>
      <c r="F59" s="7">
        <v>23.456790123456791</v>
      </c>
    </row>
    <row r="60" spans="2:6">
      <c r="D60" s="7">
        <v>56.600189933523268</v>
      </c>
      <c r="E60" s="7">
        <v>22.792022792022792</v>
      </c>
      <c r="F60" s="7">
        <v>20.227920227920229</v>
      </c>
    </row>
    <row r="62" spans="2:6">
      <c r="B62" s="1" t="s">
        <v>55</v>
      </c>
    </row>
    <row r="63" spans="2:6">
      <c r="B63" s="1" t="s">
        <v>135</v>
      </c>
      <c r="D63" s="1"/>
      <c r="E63" s="9"/>
      <c r="F63" s="1"/>
    </row>
    <row r="64" spans="2:6">
      <c r="B64" s="4"/>
      <c r="D64" s="4" t="s">
        <v>9</v>
      </c>
      <c r="E64" s="4" t="s">
        <v>10</v>
      </c>
      <c r="F64" s="4" t="s">
        <v>92</v>
      </c>
    </row>
    <row r="65" spans="2:6">
      <c r="B65" s="8"/>
      <c r="D65" s="7">
        <v>22.032288698955366</v>
      </c>
      <c r="E65" s="7">
        <v>14.055080721747389</v>
      </c>
      <c r="F65" s="7">
        <v>63.532763532763532</v>
      </c>
    </row>
    <row r="66" spans="2:6">
      <c r="D66" s="7">
        <v>20.607787274453941</v>
      </c>
      <c r="E66" s="7">
        <v>17.853751187084519</v>
      </c>
      <c r="F66" s="7">
        <v>61.158594491927822</v>
      </c>
    </row>
    <row r="68" spans="2:6">
      <c r="B68" s="1" t="s">
        <v>57</v>
      </c>
    </row>
    <row r="69" spans="2:6">
      <c r="B69" s="1" t="s">
        <v>136</v>
      </c>
      <c r="D69" s="1"/>
      <c r="E69" s="9"/>
      <c r="F69" s="1"/>
    </row>
    <row r="70" spans="2:6">
      <c r="B70" s="4"/>
      <c r="D70" s="4" t="s">
        <v>9</v>
      </c>
      <c r="E70" s="4" t="s">
        <v>10</v>
      </c>
      <c r="F70" s="4" t="s">
        <v>92</v>
      </c>
    </row>
    <row r="71" spans="2:6">
      <c r="B71" s="8"/>
      <c r="D71" s="7">
        <v>39.221272554605889</v>
      </c>
      <c r="E71" s="7">
        <v>37.226970560303897</v>
      </c>
      <c r="F71" s="7">
        <v>23.171889838556506</v>
      </c>
    </row>
    <row r="72" spans="2:6">
      <c r="D72" s="7">
        <v>32.953466286799618</v>
      </c>
      <c r="E72" s="7">
        <v>46.058879392212724</v>
      </c>
      <c r="F72" s="7">
        <v>20.607787274453941</v>
      </c>
    </row>
    <row r="74" spans="2:6">
      <c r="B74" s="1" t="s">
        <v>59</v>
      </c>
    </row>
    <row r="75" spans="2:6">
      <c r="B75" s="1" t="s">
        <v>137</v>
      </c>
      <c r="D75" s="1"/>
      <c r="E75" s="9"/>
      <c r="F75" s="1"/>
    </row>
    <row r="76" spans="2:6">
      <c r="B76" s="5"/>
      <c r="D76" s="4" t="s">
        <v>9</v>
      </c>
      <c r="E76" s="4" t="s">
        <v>10</v>
      </c>
      <c r="F76" s="4" t="s">
        <v>92</v>
      </c>
    </row>
    <row r="77" spans="2:6">
      <c r="B77" s="8"/>
      <c r="D77" s="7">
        <v>58.974358974358971</v>
      </c>
      <c r="E77" s="7">
        <v>14.339981006647673</v>
      </c>
      <c r="F77" s="7">
        <v>26.305792972459638</v>
      </c>
    </row>
    <row r="78" spans="2:6">
      <c r="D78" s="7">
        <v>59.82905982905983</v>
      </c>
      <c r="E78" s="7">
        <v>14.909781576448243</v>
      </c>
      <c r="F78" s="7">
        <v>24.881291547958213</v>
      </c>
    </row>
    <row r="80" spans="2:6">
      <c r="B80" s="1" t="s">
        <v>61</v>
      </c>
    </row>
    <row r="81" spans="2:6">
      <c r="B81" s="1" t="s">
        <v>138</v>
      </c>
      <c r="D81" s="1"/>
      <c r="E81" s="9"/>
      <c r="F81" s="1"/>
    </row>
    <row r="82" spans="2:6">
      <c r="B82" s="4"/>
      <c r="D82" s="4" t="s">
        <v>9</v>
      </c>
      <c r="E82" s="4" t="s">
        <v>10</v>
      </c>
      <c r="F82" s="4" t="s">
        <v>92</v>
      </c>
    </row>
    <row r="83" spans="2:6">
      <c r="B83" s="8"/>
      <c r="D83" s="7">
        <v>67.426400759734094</v>
      </c>
      <c r="E83" s="7">
        <v>10.63627730294397</v>
      </c>
      <c r="F83" s="7">
        <v>21.557454890788225</v>
      </c>
    </row>
    <row r="84" spans="2:6">
      <c r="D84" s="7">
        <v>54.795821462488128</v>
      </c>
      <c r="E84" s="7">
        <v>24.691358024691358</v>
      </c>
      <c r="F84" s="7">
        <v>20.1329534662868</v>
      </c>
    </row>
    <row r="86" spans="2:6">
      <c r="B86" s="1" t="s">
        <v>63</v>
      </c>
    </row>
    <row r="87" spans="2:6">
      <c r="B87" s="1" t="s">
        <v>139</v>
      </c>
      <c r="D87" s="1"/>
      <c r="E87" s="9"/>
      <c r="F87" s="1"/>
    </row>
    <row r="88" spans="2:6">
      <c r="B88" s="4"/>
      <c r="D88" s="4" t="s">
        <v>9</v>
      </c>
      <c r="E88" s="4" t="s">
        <v>10</v>
      </c>
      <c r="F88" s="4" t="s">
        <v>92</v>
      </c>
    </row>
    <row r="89" spans="2:6">
      <c r="B89" s="8"/>
      <c r="D89" s="7">
        <v>75.78347578347578</v>
      </c>
      <c r="E89" s="7">
        <v>3.9886039886039888</v>
      </c>
      <c r="F89" s="7">
        <v>19.848053181386515</v>
      </c>
    </row>
    <row r="90" spans="2:6">
      <c r="D90" s="7">
        <v>76.163342830009498</v>
      </c>
      <c r="E90" s="7">
        <v>3.5137701804368473</v>
      </c>
      <c r="F90" s="7">
        <v>19.943019943019944</v>
      </c>
    </row>
    <row r="92" spans="2:6">
      <c r="B92" s="1" t="s">
        <v>65</v>
      </c>
    </row>
    <row r="93" spans="2:6">
      <c r="B93" s="1" t="s">
        <v>140</v>
      </c>
      <c r="D93" s="1"/>
      <c r="E93" s="9"/>
      <c r="F93" s="1"/>
    </row>
    <row r="94" spans="2:6">
      <c r="B94" s="4"/>
      <c r="D94" s="4" t="s">
        <v>9</v>
      </c>
      <c r="E94" s="4" t="s">
        <v>10</v>
      </c>
      <c r="F94" s="4" t="s">
        <v>92</v>
      </c>
    </row>
    <row r="95" spans="2:6">
      <c r="B95" s="8"/>
      <c r="D95" s="7">
        <v>77.397910731244068</v>
      </c>
      <c r="E95" s="7">
        <v>2.4691358024691357</v>
      </c>
      <c r="F95" s="7">
        <v>19.753086419753085</v>
      </c>
    </row>
    <row r="96" spans="2:6">
      <c r="D96" s="7">
        <v>69.135802469135797</v>
      </c>
      <c r="E96" s="7">
        <v>11.301044634377968</v>
      </c>
      <c r="F96" s="7">
        <v>19.183285849952515</v>
      </c>
    </row>
    <row r="98" spans="2:6">
      <c r="B98" s="1" t="s">
        <v>67</v>
      </c>
    </row>
    <row r="99" spans="2:6">
      <c r="B99" s="1" t="s">
        <v>141</v>
      </c>
      <c r="D99" s="1"/>
      <c r="E99" s="9"/>
      <c r="F99" s="1"/>
    </row>
    <row r="100" spans="2:6">
      <c r="B100" s="4"/>
      <c r="D100" s="4" t="s">
        <v>9</v>
      </c>
      <c r="E100" s="4" t="s">
        <v>10</v>
      </c>
      <c r="F100" s="4" t="s">
        <v>92</v>
      </c>
    </row>
    <row r="101" spans="2:6">
      <c r="B101" s="8"/>
      <c r="D101" s="7">
        <v>66.286799620132953</v>
      </c>
      <c r="E101" s="7">
        <v>12.535612535612536</v>
      </c>
      <c r="F101" s="7">
        <v>20.797720797720796</v>
      </c>
    </row>
    <row r="102" spans="2:6">
      <c r="D102" s="7">
        <v>62.867996201329532</v>
      </c>
      <c r="E102" s="7">
        <v>15.574548907882241</v>
      </c>
      <c r="F102" s="7">
        <v>21.177587844254511</v>
      </c>
    </row>
    <row r="104" spans="2:6">
      <c r="B104" s="1" t="s">
        <v>69</v>
      </c>
    </row>
    <row r="105" spans="2:6">
      <c r="B105" s="1" t="s">
        <v>142</v>
      </c>
      <c r="D105" s="1"/>
      <c r="E105" s="9"/>
      <c r="F105" s="1"/>
    </row>
    <row r="106" spans="2:6">
      <c r="B106" s="4"/>
      <c r="D106" s="4" t="s">
        <v>9</v>
      </c>
      <c r="E106" s="4" t="s">
        <v>10</v>
      </c>
      <c r="F106" s="4" t="s">
        <v>92</v>
      </c>
    </row>
    <row r="107" spans="2:6">
      <c r="B107" s="8"/>
      <c r="D107" s="7">
        <v>73.409306742640069</v>
      </c>
      <c r="E107" s="7">
        <v>2.3741690408357075</v>
      </c>
      <c r="F107" s="7">
        <v>23.836657169990502</v>
      </c>
    </row>
    <row r="108" spans="2:6">
      <c r="D108" s="7">
        <v>72.649572649572647</v>
      </c>
      <c r="E108" s="7">
        <v>2.5641025641025643</v>
      </c>
      <c r="F108" s="7">
        <v>24.406457739791072</v>
      </c>
    </row>
    <row r="110" spans="2:6">
      <c r="B110" s="1" t="s">
        <v>71</v>
      </c>
    </row>
    <row r="111" spans="2:6">
      <c r="B111" s="1" t="s">
        <v>143</v>
      </c>
      <c r="D111" s="1"/>
      <c r="E111" s="9"/>
      <c r="F111" s="1"/>
    </row>
    <row r="112" spans="2:6">
      <c r="B112" s="4"/>
      <c r="D112" s="4" t="s">
        <v>9</v>
      </c>
      <c r="E112" s="4" t="s">
        <v>10</v>
      </c>
      <c r="F112" s="4" t="s">
        <v>92</v>
      </c>
    </row>
    <row r="113" spans="2:6">
      <c r="B113" s="8"/>
      <c r="D113" s="7">
        <v>78.442545109211778</v>
      </c>
      <c r="E113" s="7">
        <v>1.899335232668566</v>
      </c>
      <c r="F113" s="7">
        <v>19.278252611585945</v>
      </c>
    </row>
    <row r="114" spans="2:6">
      <c r="D114" s="7">
        <v>78.15764482431149</v>
      </c>
      <c r="E114" s="7">
        <v>1.3295346628679963</v>
      </c>
      <c r="F114" s="7">
        <v>20.1329534662868</v>
      </c>
    </row>
    <row r="116" spans="2:6">
      <c r="B116" s="1" t="s">
        <v>73</v>
      </c>
    </row>
    <row r="117" spans="2:6">
      <c r="B117" s="1" t="s">
        <v>144</v>
      </c>
      <c r="D117" s="1"/>
      <c r="E117" s="9"/>
      <c r="F117" s="1"/>
    </row>
    <row r="118" spans="2:6">
      <c r="B118" s="4"/>
      <c r="D118" s="4" t="s">
        <v>9</v>
      </c>
      <c r="E118" s="4" t="s">
        <v>10</v>
      </c>
      <c r="F118" s="4" t="s">
        <v>92</v>
      </c>
    </row>
    <row r="119" spans="2:6">
      <c r="B119" s="8"/>
      <c r="D119" s="7">
        <v>78.442545109211778</v>
      </c>
      <c r="E119" s="7">
        <v>2.184235517568851</v>
      </c>
      <c r="F119" s="7">
        <v>18.99335232668566</v>
      </c>
    </row>
    <row r="120" spans="2:6">
      <c r="D120" s="7">
        <v>60.3988603988604</v>
      </c>
      <c r="E120" s="7">
        <v>18.613485280151949</v>
      </c>
      <c r="F120" s="7">
        <v>20.607787274453941</v>
      </c>
    </row>
    <row r="122" spans="2:6">
      <c r="B122" s="1" t="s">
        <v>75</v>
      </c>
    </row>
    <row r="123" spans="2:6">
      <c r="B123" s="1" t="s">
        <v>145</v>
      </c>
      <c r="D123" s="1"/>
      <c r="E123" s="9"/>
      <c r="F123" s="1"/>
    </row>
    <row r="124" spans="2:6">
      <c r="B124" s="4"/>
      <c r="D124" s="4" t="s">
        <v>9</v>
      </c>
      <c r="E124" s="4" t="s">
        <v>10</v>
      </c>
      <c r="F124" s="4" t="s">
        <v>92</v>
      </c>
    </row>
    <row r="125" spans="2:6">
      <c r="B125" s="8"/>
      <c r="D125" s="7">
        <v>16.999050332383664</v>
      </c>
      <c r="E125" s="7">
        <v>11.775878442545109</v>
      </c>
      <c r="F125" s="7">
        <v>70.845204178537514</v>
      </c>
    </row>
    <row r="126" spans="2:6">
      <c r="D126" s="7">
        <v>19.848053181386515</v>
      </c>
      <c r="E126" s="7">
        <v>13.200379867046534</v>
      </c>
      <c r="F126" s="7">
        <v>66.571699905033242</v>
      </c>
    </row>
    <row r="129" spans="2:6">
      <c r="B129" s="1" t="s">
        <v>77</v>
      </c>
    </row>
    <row r="130" spans="2:6">
      <c r="B130" s="1" t="s">
        <v>146</v>
      </c>
      <c r="D130" s="1"/>
      <c r="E130" s="9"/>
      <c r="F130" s="1"/>
    </row>
    <row r="131" spans="2:6">
      <c r="B131" s="4"/>
      <c r="D131" s="4" t="s">
        <v>9</v>
      </c>
      <c r="E131" s="4" t="s">
        <v>10</v>
      </c>
      <c r="F131" s="4" t="s">
        <v>92</v>
      </c>
    </row>
    <row r="132" spans="2:6">
      <c r="B132" s="8"/>
      <c r="D132" s="7">
        <v>34.757834757834758</v>
      </c>
      <c r="E132" s="7">
        <v>22.222222222222221</v>
      </c>
      <c r="F132" s="7">
        <v>42.64007597340931</v>
      </c>
    </row>
    <row r="133" spans="2:6">
      <c r="D133" s="7">
        <v>37.701804368471038</v>
      </c>
      <c r="E133" s="7">
        <v>22.127255460588795</v>
      </c>
      <c r="F133" s="7">
        <v>39.791073124406459</v>
      </c>
    </row>
    <row r="135" spans="2:6">
      <c r="B135" s="1" t="s">
        <v>79</v>
      </c>
    </row>
    <row r="136" spans="2:6">
      <c r="B136" s="1" t="s">
        <v>147</v>
      </c>
      <c r="D136" s="1"/>
      <c r="E136" s="9"/>
      <c r="F136" s="1"/>
    </row>
    <row r="137" spans="2:6">
      <c r="B137" s="4"/>
      <c r="D137" s="4" t="s">
        <v>9</v>
      </c>
      <c r="E137" s="4" t="s">
        <v>10</v>
      </c>
      <c r="F137" s="4" t="s">
        <v>92</v>
      </c>
    </row>
    <row r="138" spans="2:6">
      <c r="B138" s="8"/>
      <c r="D138" s="7">
        <v>62.10826210826211</v>
      </c>
      <c r="E138" s="7">
        <v>6.6476733143399809</v>
      </c>
      <c r="F138" s="7">
        <v>30.864197530864196</v>
      </c>
    </row>
    <row r="139" spans="2:6">
      <c r="D139" s="7">
        <v>60.018993352326689</v>
      </c>
      <c r="E139" s="7">
        <v>10.921177587844255</v>
      </c>
      <c r="F139" s="7">
        <v>28.679962013295345</v>
      </c>
    </row>
    <row r="141" spans="2:6">
      <c r="B141" s="1" t="s">
        <v>81</v>
      </c>
    </row>
    <row r="142" spans="2:6">
      <c r="B142" s="1" t="s">
        <v>148</v>
      </c>
      <c r="D142" s="1"/>
      <c r="E142" s="9"/>
      <c r="F142" s="1"/>
    </row>
    <row r="143" spans="2:6">
      <c r="B143" s="4"/>
      <c r="D143" s="4" t="s">
        <v>9</v>
      </c>
      <c r="E143" s="4" t="s">
        <v>10</v>
      </c>
      <c r="F143" s="4" t="s">
        <v>92</v>
      </c>
    </row>
    <row r="144" spans="2:6">
      <c r="B144" s="8"/>
      <c r="D144" s="7">
        <v>42.830009496676162</v>
      </c>
      <c r="E144" s="7">
        <v>24.311490978157646</v>
      </c>
      <c r="F144" s="7">
        <v>32.478632478632477</v>
      </c>
    </row>
    <row r="145" spans="2:9">
      <c r="D145" s="7">
        <v>54.985754985754987</v>
      </c>
      <c r="E145" s="7">
        <v>17.283950617283949</v>
      </c>
      <c r="F145" s="7">
        <v>27.350427350427349</v>
      </c>
    </row>
    <row r="147" spans="2:9">
      <c r="B147" s="1" t="s">
        <v>83</v>
      </c>
    </row>
    <row r="148" spans="2:9">
      <c r="B148" s="1" t="s">
        <v>149</v>
      </c>
      <c r="D148" s="1"/>
      <c r="E148" s="9"/>
      <c r="F148" s="1"/>
    </row>
    <row r="149" spans="2:9">
      <c r="B149" s="4"/>
      <c r="D149" s="4" t="s">
        <v>9</v>
      </c>
      <c r="E149" s="4" t="s">
        <v>10</v>
      </c>
      <c r="F149" s="4" t="s">
        <v>92</v>
      </c>
    </row>
    <row r="150" spans="2:9">
      <c r="B150" s="8"/>
      <c r="D150" s="7">
        <v>57.45489078822412</v>
      </c>
      <c r="E150" s="7">
        <v>18.233618233618234</v>
      </c>
      <c r="F150" s="7">
        <v>23.931623931623932</v>
      </c>
      <c r="H150" s="16">
        <f>D150*100/($D150+$E150)</f>
        <v>75.909661229611046</v>
      </c>
      <c r="I150" s="16">
        <f>E150*100/($D150+$E150)</f>
        <v>24.090338770388961</v>
      </c>
    </row>
    <row r="151" spans="2:9">
      <c r="D151" s="7">
        <v>35.042735042735046</v>
      </c>
      <c r="E151" s="7">
        <v>42.165242165242162</v>
      </c>
      <c r="F151" s="7">
        <v>22.412155745489081</v>
      </c>
      <c r="H151" s="16">
        <f>D151*100/($D151+$E151)</f>
        <v>45.38745387453875</v>
      </c>
      <c r="I151" s="16">
        <f>E151*100/($D151+$E151)</f>
        <v>54.61254612546125</v>
      </c>
    </row>
    <row r="153" spans="2:9">
      <c r="B153" s="1" t="s">
        <v>85</v>
      </c>
    </row>
    <row r="154" spans="2:9">
      <c r="B154" s="1" t="s">
        <v>150</v>
      </c>
      <c r="D154" s="1"/>
      <c r="E154" s="9"/>
      <c r="F154" s="1"/>
    </row>
    <row r="155" spans="2:9">
      <c r="B155" s="4"/>
      <c r="D155" s="4" t="s">
        <v>9</v>
      </c>
      <c r="E155" s="4" t="s">
        <v>10</v>
      </c>
      <c r="F155" s="4" t="s">
        <v>92</v>
      </c>
    </row>
    <row r="156" spans="2:9">
      <c r="B156" s="8"/>
      <c r="D156" s="7">
        <v>49.002849002849004</v>
      </c>
      <c r="E156" s="7">
        <v>16.239316239316238</v>
      </c>
      <c r="F156" s="7">
        <v>34.377967711301046</v>
      </c>
      <c r="H156" s="16">
        <f>D156*100/($D156+$E156)</f>
        <v>75.109170305676855</v>
      </c>
      <c r="I156" s="16">
        <f>E156*100/($D156+$E156)</f>
        <v>24.890829694323141</v>
      </c>
    </row>
    <row r="157" spans="2:9">
      <c r="D157" s="7">
        <v>44.349477682811013</v>
      </c>
      <c r="E157" s="7">
        <v>30.1994301994302</v>
      </c>
      <c r="F157" s="7">
        <v>25.071225071225072</v>
      </c>
      <c r="H157" s="16">
        <f>D157*100/($D157+$E157)</f>
        <v>59.490445859872608</v>
      </c>
      <c r="I157" s="16">
        <f>E157*100/($D157+$E157)</f>
        <v>40.509554140127392</v>
      </c>
    </row>
    <row r="159" spans="2:9">
      <c r="B159" s="1" t="s">
        <v>87</v>
      </c>
    </row>
    <row r="160" spans="2:9">
      <c r="B160" s="1" t="s">
        <v>151</v>
      </c>
      <c r="D160" s="1"/>
      <c r="E160" s="9"/>
      <c r="F160" s="1"/>
    </row>
    <row r="161" spans="2:9">
      <c r="B161" s="4"/>
      <c r="D161" s="4" t="s">
        <v>9</v>
      </c>
      <c r="E161" s="4" t="s">
        <v>10</v>
      </c>
      <c r="F161" s="4" t="s">
        <v>92</v>
      </c>
    </row>
    <row r="162" spans="2:9">
      <c r="B162" s="8"/>
      <c r="D162" s="7">
        <v>44.729344729344731</v>
      </c>
      <c r="E162" s="7">
        <v>27.445394112060779</v>
      </c>
      <c r="F162" s="7">
        <v>27.445394112060779</v>
      </c>
      <c r="H162" s="16">
        <f>D162*100/($D162+$E162)</f>
        <v>61.973684210526315</v>
      </c>
      <c r="I162" s="16">
        <f>E162*100/($D162+$E162)</f>
        <v>38.026315789473685</v>
      </c>
    </row>
    <row r="163" spans="2:9">
      <c r="D163" s="7">
        <v>25.830959164292498</v>
      </c>
      <c r="E163" s="7">
        <v>51.566951566951566</v>
      </c>
      <c r="F163" s="7">
        <v>22.222222222222221</v>
      </c>
      <c r="H163" s="16">
        <f>D163*100/($D163+$E163)</f>
        <v>33.374233128834355</v>
      </c>
      <c r="I163" s="16">
        <f>E163*100/($D163+$E163)</f>
        <v>66.625766871165638</v>
      </c>
    </row>
    <row r="165" spans="2:9">
      <c r="B165" s="1" t="s">
        <v>89</v>
      </c>
    </row>
    <row r="166" spans="2:9">
      <c r="B166" s="1" t="s">
        <v>152</v>
      </c>
      <c r="D166" s="1"/>
      <c r="E166" s="9"/>
      <c r="F166" s="1"/>
    </row>
    <row r="167" spans="2:9">
      <c r="B167" s="4"/>
      <c r="D167" s="4" t="s">
        <v>9</v>
      </c>
      <c r="E167" s="4" t="s">
        <v>10</v>
      </c>
      <c r="F167" s="4" t="s">
        <v>92</v>
      </c>
    </row>
    <row r="168" spans="2:9">
      <c r="B168" s="8"/>
      <c r="D168" s="7">
        <v>54.510921177587846</v>
      </c>
      <c r="E168" s="7">
        <v>17.948717948717949</v>
      </c>
      <c r="F168" s="7">
        <v>27.160493827160494</v>
      </c>
      <c r="H168" s="16">
        <f>D168*100/($D168+$E168)</f>
        <v>75.229357798165125</v>
      </c>
      <c r="I168" s="16">
        <f>E168*100/($D168+$E168)</f>
        <v>24.77064220183486</v>
      </c>
    </row>
    <row r="169" spans="2:9">
      <c r="D169" s="7">
        <v>49.952516619183285</v>
      </c>
      <c r="E169" s="7">
        <v>23.836657169990502</v>
      </c>
      <c r="F169" s="7">
        <v>25.830959164292498</v>
      </c>
      <c r="H169" s="16">
        <f>D169*100/($D169+$E169)</f>
        <v>67.696267696267697</v>
      </c>
      <c r="I169" s="16">
        <f>E169*100/($D169+$E169)</f>
        <v>32.303732303732303</v>
      </c>
    </row>
  </sheetData>
  <conditionalFormatting sqref="T5 Y5 P5 K5 D5:F6 D11:F12 D17:F18 B11 B17 D23:F24 D29:F30 B29 D35:F36 D41:F42 D47:F48 B47 B35 B41 D53:F54 D59:F60 D65:F66 B65 B59 D71:F72 D77:F78 B77 B53 B23 B71 D83:F84 D89:F90 B89 D95:F96 B95 D101:F102 D107:F108 B101 B107 B83 D113:F114 D119:F120 B119 D125:F126 B125 D132:F133 B132 D138:F139 B138 D144:F145 B144 D150:F151 B150 D156:F157 B156 D162:F163 D168:F169 B168 B162 B5 B113">
    <cfRule type="colorScale" priority="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x14ac:dyDescent="0"/>
  <cols>
    <col min="1" max="1" width="9.83203125" customWidth="1"/>
    <col min="2" max="2" width="9.5" customWidth="1"/>
    <col min="18" max="18" width="11.83203125" customWidth="1"/>
    <col min="21" max="21" width="9.83203125" customWidth="1"/>
    <col min="22" max="22" width="9.5" style="1" customWidth="1"/>
    <col min="23" max="23" width="8.83203125" style="4" customWidth="1"/>
    <col min="24" max="30" width="10.83203125" style="6"/>
    <col min="31" max="31" width="10.33203125" style="6" customWidth="1"/>
    <col min="32" max="32" width="9.33203125" style="11" customWidth="1"/>
    <col min="33" max="36" width="9.83203125" style="6" customWidth="1"/>
    <col min="37" max="41" width="9.83203125" style="11" customWidth="1"/>
    <col min="42" max="43" width="10.83203125" style="4"/>
  </cols>
  <sheetData>
    <row r="1" spans="1:41">
      <c r="A1" s="1" t="s">
        <v>113</v>
      </c>
      <c r="U1" s="1" t="s">
        <v>113</v>
      </c>
    </row>
    <row r="2" spans="1:41">
      <c r="C2" t="s">
        <v>102</v>
      </c>
      <c r="D2" t="s">
        <v>103</v>
      </c>
      <c r="E2" t="s">
        <v>104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106</v>
      </c>
      <c r="L2" t="s">
        <v>108</v>
      </c>
      <c r="M2" t="s">
        <v>109</v>
      </c>
      <c r="N2" t="s">
        <v>112</v>
      </c>
      <c r="O2" t="s">
        <v>117</v>
      </c>
      <c r="P2" t="s">
        <v>118</v>
      </c>
      <c r="Q2" t="s">
        <v>121</v>
      </c>
      <c r="R2" t="s">
        <v>119</v>
      </c>
      <c r="S2" t="s">
        <v>120</v>
      </c>
      <c r="X2" s="6" t="s">
        <v>102</v>
      </c>
      <c r="Y2" s="6" t="s">
        <v>103</v>
      </c>
      <c r="Z2" s="6" t="s">
        <v>104</v>
      </c>
      <c r="AA2" s="6" t="s">
        <v>97</v>
      </c>
      <c r="AB2" s="6" t="s">
        <v>98</v>
      </c>
      <c r="AC2" s="6" t="s">
        <v>99</v>
      </c>
      <c r="AD2" s="6" t="s">
        <v>100</v>
      </c>
      <c r="AE2" s="6" t="s">
        <v>101</v>
      </c>
      <c r="AG2" s="6" t="s">
        <v>106</v>
      </c>
      <c r="AH2" s="6" t="s">
        <v>108</v>
      </c>
      <c r="AI2" s="6" t="s">
        <v>109</v>
      </c>
      <c r="AJ2" s="6" t="s">
        <v>112</v>
      </c>
      <c r="AK2" s="11" t="s">
        <v>117</v>
      </c>
      <c r="AL2" s="11" t="s">
        <v>118</v>
      </c>
      <c r="AM2" s="11" t="s">
        <v>121</v>
      </c>
      <c r="AN2" s="11" t="s">
        <v>119</v>
      </c>
      <c r="AO2" s="11" t="s">
        <v>120</v>
      </c>
    </row>
    <row r="3" spans="1:41">
      <c r="A3" s="1" t="s">
        <v>11</v>
      </c>
      <c r="B3" t="s">
        <v>92</v>
      </c>
      <c r="C3">
        <f>Total!A5</f>
        <v>134</v>
      </c>
      <c r="D3">
        <f>Étudiants!A5</f>
        <v>0</v>
      </c>
      <c r="E3">
        <f>Enseignants!A5</f>
        <v>0</v>
      </c>
      <c r="F3">
        <f>Chercheurs!A5</f>
        <v>0</v>
      </c>
      <c r="G3">
        <f>'Chargés d''études'!A5</f>
        <v>0</v>
      </c>
      <c r="H3">
        <f>Édition!A5</f>
        <v>0</v>
      </c>
      <c r="I3">
        <f>Épisodiques!A5</f>
        <v>0</v>
      </c>
      <c r="J3">
        <f>Réguliers!A5</f>
        <v>0</v>
      </c>
      <c r="K3">
        <f>Sémio!A5</f>
        <v>0</v>
      </c>
      <c r="L3">
        <f>NonSémio!A5</f>
        <v>0</v>
      </c>
      <c r="M3">
        <f>Originaux!A5</f>
        <v>0</v>
      </c>
      <c r="N3">
        <f>Classiques!A5</f>
        <v>0</v>
      </c>
      <c r="O3">
        <f>Concepteurs!A5</f>
        <v>0</v>
      </c>
      <c r="P3">
        <f>Réalisateurs!A5</f>
        <v>0</v>
      </c>
      <c r="Q3">
        <f>'C+R'!A5</f>
        <v>0</v>
      </c>
      <c r="R3">
        <f>Francophones!A5</f>
        <v>0</v>
      </c>
      <c r="S3">
        <f>Anglophones!A5</f>
        <v>0</v>
      </c>
      <c r="U3" s="1" t="s">
        <v>11</v>
      </c>
      <c r="V3" s="1" t="s">
        <v>122</v>
      </c>
      <c r="W3" s="4" t="s">
        <v>92</v>
      </c>
      <c r="X3" s="7">
        <f t="shared" ref="X3:AE5" si="0">C3*100/C$6</f>
        <v>11.02880658436214</v>
      </c>
      <c r="Y3" s="7">
        <f t="shared" si="0"/>
        <v>0</v>
      </c>
      <c r="Z3" s="7">
        <f t="shared" si="0"/>
        <v>0</v>
      </c>
      <c r="AA3" s="7">
        <f t="shared" si="0"/>
        <v>0</v>
      </c>
      <c r="AB3" s="7">
        <f t="shared" si="0"/>
        <v>0</v>
      </c>
      <c r="AC3" s="7">
        <f t="shared" si="0"/>
        <v>0</v>
      </c>
      <c r="AD3" s="7">
        <f t="shared" si="0"/>
        <v>0</v>
      </c>
      <c r="AE3" s="7">
        <f t="shared" si="0"/>
        <v>0</v>
      </c>
      <c r="AF3" s="11" t="s">
        <v>92</v>
      </c>
      <c r="AG3" s="7">
        <f t="shared" ref="AG3:AO5" si="1">K3*100/K$6</f>
        <v>0</v>
      </c>
      <c r="AH3" s="7">
        <f t="shared" si="1"/>
        <v>0</v>
      </c>
      <c r="AI3" s="7">
        <f t="shared" si="1"/>
        <v>0</v>
      </c>
      <c r="AJ3" s="7">
        <f t="shared" si="1"/>
        <v>0</v>
      </c>
      <c r="AK3" s="7">
        <f t="shared" si="1"/>
        <v>0</v>
      </c>
      <c r="AL3" s="7">
        <f t="shared" si="1"/>
        <v>0</v>
      </c>
      <c r="AM3" s="7">
        <f t="shared" si="1"/>
        <v>0</v>
      </c>
      <c r="AN3" s="7">
        <f t="shared" si="1"/>
        <v>0</v>
      </c>
      <c r="AO3" s="7">
        <f t="shared" si="1"/>
        <v>0</v>
      </c>
    </row>
    <row r="4" spans="1:41">
      <c r="B4" t="s">
        <v>0</v>
      </c>
      <c r="C4">
        <f>Total!B5</f>
        <v>57</v>
      </c>
      <c r="D4">
        <f>Étudiants!B5</f>
        <v>15</v>
      </c>
      <c r="E4">
        <f>Enseignants!B5</f>
        <v>21</v>
      </c>
      <c r="F4">
        <f>Chercheurs!B5</f>
        <v>28</v>
      </c>
      <c r="G4">
        <f>'Chargés d''études'!B5</f>
        <v>23</v>
      </c>
      <c r="H4">
        <f>Édition!B5</f>
        <v>29</v>
      </c>
      <c r="I4">
        <f>Épisodiques!B5</f>
        <v>13</v>
      </c>
      <c r="J4">
        <f>Réguliers!B5</f>
        <v>27</v>
      </c>
      <c r="K4">
        <f>Sémio!B5</f>
        <v>23</v>
      </c>
      <c r="L4">
        <f>NonSémio!B5</f>
        <v>14</v>
      </c>
      <c r="M4">
        <f>Originaux!B5</f>
        <v>18</v>
      </c>
      <c r="N4">
        <f>Classiques!B5</f>
        <v>26</v>
      </c>
      <c r="O4">
        <f>Concepteurs!B5</f>
        <v>7</v>
      </c>
      <c r="P4">
        <f>Réalisateurs!B5</f>
        <v>10</v>
      </c>
      <c r="Q4">
        <f>'C+R'!B5</f>
        <v>22</v>
      </c>
      <c r="R4">
        <f>Francophones!B5</f>
        <v>0</v>
      </c>
      <c r="S4">
        <f>Anglophones!B5</f>
        <v>57</v>
      </c>
      <c r="W4" s="4" t="s">
        <v>0</v>
      </c>
      <c r="X4" s="7">
        <f t="shared" si="0"/>
        <v>4.6913580246913584</v>
      </c>
      <c r="Y4" s="7">
        <f t="shared" si="0"/>
        <v>4.5180722891566267</v>
      </c>
      <c r="Z4" s="7">
        <f t="shared" si="0"/>
        <v>5.8011049723756907</v>
      </c>
      <c r="AA4" s="7">
        <f t="shared" si="0"/>
        <v>4.9557522123893802</v>
      </c>
      <c r="AB4" s="7">
        <f t="shared" si="0"/>
        <v>4.9891540130151846</v>
      </c>
      <c r="AC4" s="7">
        <f t="shared" si="0"/>
        <v>7.7747989276139409</v>
      </c>
      <c r="AD4" s="7">
        <f t="shared" si="0"/>
        <v>3.5616438356164384</v>
      </c>
      <c r="AE4" s="7">
        <f t="shared" si="0"/>
        <v>4.3338683788121992</v>
      </c>
      <c r="AF4" s="11" t="s">
        <v>0</v>
      </c>
      <c r="AG4" s="7">
        <f t="shared" si="1"/>
        <v>4.7817047817047813</v>
      </c>
      <c r="AH4" s="7">
        <f t="shared" si="1"/>
        <v>5.3030303030303028</v>
      </c>
      <c r="AI4" s="7">
        <f t="shared" si="1"/>
        <v>6.0200668896321075</v>
      </c>
      <c r="AJ4" s="7">
        <f t="shared" si="1"/>
        <v>5.1689860834990062</v>
      </c>
      <c r="AK4" s="7">
        <f t="shared" si="1"/>
        <v>6.8627450980392153</v>
      </c>
      <c r="AL4" s="7">
        <f t="shared" si="1"/>
        <v>7.1428571428571432</v>
      </c>
      <c r="AM4" s="7">
        <f t="shared" si="1"/>
        <v>3.4920634920634921</v>
      </c>
      <c r="AN4" s="7">
        <f t="shared" si="1"/>
        <v>0</v>
      </c>
      <c r="AO4" s="7">
        <f t="shared" si="1"/>
        <v>100</v>
      </c>
    </row>
    <row r="5" spans="1:41">
      <c r="B5" t="s">
        <v>1</v>
      </c>
      <c r="C5">
        <f>Total!C5</f>
        <v>1158</v>
      </c>
      <c r="D5">
        <f>Étudiants!C5</f>
        <v>317</v>
      </c>
      <c r="E5">
        <f>Enseignants!C5</f>
        <v>341</v>
      </c>
      <c r="F5">
        <f>Chercheurs!C5</f>
        <v>537</v>
      </c>
      <c r="G5">
        <f>'Chargés d''études'!C5</f>
        <v>438</v>
      </c>
      <c r="H5">
        <f>Édition!C5</f>
        <v>344</v>
      </c>
      <c r="I5">
        <f>Épisodiques!C5</f>
        <v>352</v>
      </c>
      <c r="J5">
        <f>Réguliers!C5</f>
        <v>596</v>
      </c>
      <c r="K5">
        <f>Sémio!C5</f>
        <v>458</v>
      </c>
      <c r="L5">
        <f>NonSémio!C5</f>
        <v>250</v>
      </c>
      <c r="M5">
        <f>Originaux!C5</f>
        <v>281</v>
      </c>
      <c r="N5">
        <f>Classiques!C5</f>
        <v>477</v>
      </c>
      <c r="O5">
        <f>Concepteurs!C5</f>
        <v>95</v>
      </c>
      <c r="P5">
        <f>Réalisateurs!C5</f>
        <v>130</v>
      </c>
      <c r="Q5">
        <f>'C+R'!C5</f>
        <v>608</v>
      </c>
      <c r="R5">
        <f>Francophones!C5</f>
        <v>1158</v>
      </c>
      <c r="S5">
        <f>Anglophones!C5</f>
        <v>0</v>
      </c>
      <c r="W5" s="4" t="s">
        <v>1</v>
      </c>
      <c r="X5" s="7">
        <f t="shared" si="0"/>
        <v>95.308641975308646</v>
      </c>
      <c r="Y5" s="7">
        <f t="shared" si="0"/>
        <v>95.481927710843379</v>
      </c>
      <c r="Z5" s="7">
        <f t="shared" si="0"/>
        <v>94.198895027624303</v>
      </c>
      <c r="AA5" s="7">
        <f t="shared" si="0"/>
        <v>95.044247787610615</v>
      </c>
      <c r="AB5" s="7">
        <f t="shared" si="0"/>
        <v>95.010845986984819</v>
      </c>
      <c r="AC5" s="7">
        <f t="shared" si="0"/>
        <v>92.225201072386056</v>
      </c>
      <c r="AD5" s="7">
        <f t="shared" si="0"/>
        <v>96.438356164383563</v>
      </c>
      <c r="AE5" s="7">
        <f t="shared" si="0"/>
        <v>95.666131621187802</v>
      </c>
      <c r="AF5" s="11" t="s">
        <v>1</v>
      </c>
      <c r="AG5" s="7">
        <f t="shared" si="1"/>
        <v>95.218295218295225</v>
      </c>
      <c r="AH5" s="7">
        <f t="shared" si="1"/>
        <v>94.696969696969703</v>
      </c>
      <c r="AI5" s="7">
        <f t="shared" si="1"/>
        <v>93.979933110367895</v>
      </c>
      <c r="AJ5" s="7">
        <f t="shared" si="1"/>
        <v>94.831013916500993</v>
      </c>
      <c r="AK5" s="7">
        <f t="shared" si="1"/>
        <v>93.137254901960787</v>
      </c>
      <c r="AL5" s="7">
        <f t="shared" si="1"/>
        <v>92.857142857142861</v>
      </c>
      <c r="AM5" s="7">
        <f t="shared" si="1"/>
        <v>96.507936507936506</v>
      </c>
      <c r="AN5" s="7">
        <f t="shared" si="1"/>
        <v>100</v>
      </c>
      <c r="AO5" s="7">
        <f t="shared" si="1"/>
        <v>0</v>
      </c>
    </row>
    <row r="6" spans="1:41">
      <c r="C6">
        <f>SUM(C4:C5)</f>
        <v>1215</v>
      </c>
      <c r="D6">
        <f t="shared" ref="D6:S6" si="2">SUM(D3:D5)</f>
        <v>332</v>
      </c>
      <c r="E6">
        <f t="shared" si="2"/>
        <v>362</v>
      </c>
      <c r="F6">
        <f t="shared" si="2"/>
        <v>565</v>
      </c>
      <c r="G6">
        <f t="shared" si="2"/>
        <v>461</v>
      </c>
      <c r="H6">
        <f t="shared" si="2"/>
        <v>373</v>
      </c>
      <c r="I6">
        <f t="shared" si="2"/>
        <v>365</v>
      </c>
      <c r="J6">
        <f t="shared" si="2"/>
        <v>623</v>
      </c>
      <c r="K6">
        <f t="shared" si="2"/>
        <v>481</v>
      </c>
      <c r="L6">
        <f t="shared" si="2"/>
        <v>264</v>
      </c>
      <c r="M6">
        <f t="shared" si="2"/>
        <v>299</v>
      </c>
      <c r="N6">
        <f t="shared" si="2"/>
        <v>503</v>
      </c>
      <c r="O6">
        <f t="shared" si="2"/>
        <v>102</v>
      </c>
      <c r="P6">
        <f t="shared" si="2"/>
        <v>140</v>
      </c>
      <c r="Q6">
        <f t="shared" si="2"/>
        <v>630</v>
      </c>
      <c r="R6">
        <f t="shared" si="2"/>
        <v>1158</v>
      </c>
      <c r="S6">
        <f t="shared" si="2"/>
        <v>57</v>
      </c>
      <c r="T6">
        <f t="shared" ref="T6" si="3">SUM(T3:T5)</f>
        <v>0</v>
      </c>
    </row>
    <row r="8" spans="1:41">
      <c r="C8" t="s">
        <v>102</v>
      </c>
      <c r="D8" t="s">
        <v>103</v>
      </c>
      <c r="E8" t="s">
        <v>104</v>
      </c>
      <c r="F8" t="s">
        <v>97</v>
      </c>
      <c r="G8" t="s">
        <v>98</v>
      </c>
      <c r="H8" t="s">
        <v>99</v>
      </c>
      <c r="I8" t="s">
        <v>100</v>
      </c>
      <c r="J8" t="s">
        <v>101</v>
      </c>
      <c r="K8" t="s">
        <v>106</v>
      </c>
      <c r="L8" t="s">
        <v>108</v>
      </c>
      <c r="M8" t="s">
        <v>109</v>
      </c>
      <c r="N8" t="s">
        <v>112</v>
      </c>
      <c r="O8" t="s">
        <v>117</v>
      </c>
      <c r="P8" t="s">
        <v>118</v>
      </c>
      <c r="Q8" t="s">
        <v>121</v>
      </c>
      <c r="R8" t="s">
        <v>119</v>
      </c>
      <c r="S8" t="s">
        <v>120</v>
      </c>
      <c r="X8" s="6" t="s">
        <v>102</v>
      </c>
      <c r="Y8" s="6" t="s">
        <v>103</v>
      </c>
      <c r="Z8" s="6" t="s">
        <v>104</v>
      </c>
      <c r="AA8" s="6" t="s">
        <v>97</v>
      </c>
      <c r="AB8" s="6" t="s">
        <v>98</v>
      </c>
      <c r="AC8" s="6" t="s">
        <v>99</v>
      </c>
      <c r="AD8" s="6" t="s">
        <v>100</v>
      </c>
      <c r="AE8" s="6" t="s">
        <v>101</v>
      </c>
      <c r="AG8" s="6" t="s">
        <v>106</v>
      </c>
      <c r="AH8" s="6" t="s">
        <v>108</v>
      </c>
      <c r="AI8" s="6" t="s">
        <v>109</v>
      </c>
      <c r="AJ8" s="6" t="s">
        <v>112</v>
      </c>
      <c r="AK8" s="11" t="s">
        <v>117</v>
      </c>
      <c r="AL8" s="11" t="s">
        <v>118</v>
      </c>
      <c r="AM8" s="11" t="s">
        <v>121</v>
      </c>
      <c r="AN8" s="11" t="s">
        <v>119</v>
      </c>
      <c r="AO8" s="11" t="s">
        <v>120</v>
      </c>
    </row>
    <row r="9" spans="1:41">
      <c r="A9" s="1" t="s">
        <v>12</v>
      </c>
      <c r="B9" t="s">
        <v>92</v>
      </c>
      <c r="C9">
        <f ca="1">INDIRECT(ADDRESS(8,1,1,TRUE,C8))</f>
        <v>134</v>
      </c>
      <c r="D9">
        <f t="shared" ref="D9:J9" ca="1" si="4">INDIRECT(ADDRESS(8,1,1,TRUE,D8))</f>
        <v>0</v>
      </c>
      <c r="E9">
        <f t="shared" ca="1" si="4"/>
        <v>0</v>
      </c>
      <c r="F9">
        <f t="shared" ca="1" si="4"/>
        <v>0</v>
      </c>
      <c r="G9">
        <f t="shared" ca="1" si="4"/>
        <v>0</v>
      </c>
      <c r="H9">
        <f t="shared" ca="1" si="4"/>
        <v>0</v>
      </c>
      <c r="I9">
        <f t="shared" ca="1" si="4"/>
        <v>0</v>
      </c>
      <c r="J9">
        <f t="shared" ca="1" si="4"/>
        <v>0</v>
      </c>
      <c r="K9">
        <f t="shared" ref="K9:L9" ca="1" si="5">INDIRECT(ADDRESS(8,1,1,TRUE,K8))</f>
        <v>0</v>
      </c>
      <c r="L9">
        <f t="shared" ca="1" si="5"/>
        <v>0</v>
      </c>
      <c r="M9">
        <f t="shared" ref="M9:N9" ca="1" si="6">INDIRECT(ADDRESS(8,1,1,TRUE,M8))</f>
        <v>0</v>
      </c>
      <c r="N9">
        <f t="shared" ca="1" si="6"/>
        <v>0</v>
      </c>
      <c r="O9">
        <f t="shared" ref="O9:Q9" ca="1" si="7">INDIRECT(ADDRESS(8,1,1,TRUE,O8))</f>
        <v>0</v>
      </c>
      <c r="P9">
        <f t="shared" ca="1" si="7"/>
        <v>0</v>
      </c>
      <c r="Q9">
        <f t="shared" ca="1" si="7"/>
        <v>0</v>
      </c>
      <c r="R9">
        <f t="shared" ref="R9:S9" ca="1" si="8">INDIRECT(ADDRESS(8,1,1,TRUE,R8))</f>
        <v>0</v>
      </c>
      <c r="S9">
        <f t="shared" ca="1" si="8"/>
        <v>0</v>
      </c>
      <c r="U9" s="1" t="s">
        <v>12</v>
      </c>
      <c r="V9" s="1" t="s">
        <v>123</v>
      </c>
      <c r="W9" s="4" t="s">
        <v>92</v>
      </c>
      <c r="X9" s="7">
        <f t="shared" ref="X9:AE10" ca="1" si="9">C9*100/C$6</f>
        <v>11.02880658436214</v>
      </c>
      <c r="Y9" s="7">
        <f t="shared" ca="1" si="9"/>
        <v>0</v>
      </c>
      <c r="Z9" s="7">
        <f t="shared" ca="1" si="9"/>
        <v>0</v>
      </c>
      <c r="AA9" s="7">
        <f t="shared" ca="1" si="9"/>
        <v>0</v>
      </c>
      <c r="AB9" s="7">
        <f t="shared" ca="1" si="9"/>
        <v>0</v>
      </c>
      <c r="AC9" s="7">
        <f t="shared" ca="1" si="9"/>
        <v>0</v>
      </c>
      <c r="AD9" s="7">
        <f t="shared" ca="1" si="9"/>
        <v>0</v>
      </c>
      <c r="AE9" s="7">
        <f t="shared" ca="1" si="9"/>
        <v>0</v>
      </c>
      <c r="AF9" s="11" t="s">
        <v>92</v>
      </c>
      <c r="AG9" s="7">
        <f t="shared" ref="AG9:AO11" ca="1" si="10">K9*100/K$6</f>
        <v>0</v>
      </c>
      <c r="AH9" s="7">
        <f t="shared" ca="1" si="10"/>
        <v>0</v>
      </c>
      <c r="AI9" s="7">
        <f t="shared" ca="1" si="10"/>
        <v>0</v>
      </c>
      <c r="AJ9" s="7">
        <f t="shared" ca="1" si="10"/>
        <v>0</v>
      </c>
      <c r="AK9" s="7">
        <f t="shared" ca="1" si="10"/>
        <v>0</v>
      </c>
      <c r="AL9" s="7">
        <f t="shared" ca="1" si="10"/>
        <v>0</v>
      </c>
      <c r="AM9" s="7">
        <f t="shared" ca="1" si="10"/>
        <v>0</v>
      </c>
      <c r="AN9" s="7">
        <f t="shared" ca="1" si="10"/>
        <v>0</v>
      </c>
      <c r="AO9" s="7">
        <f t="shared" ca="1" si="10"/>
        <v>0</v>
      </c>
    </row>
    <row r="10" spans="1:41">
      <c r="B10" t="s">
        <v>2</v>
      </c>
      <c r="C10">
        <f ca="1">INDIRECT(ADDRESS(8,2,1,TRUE,C8))</f>
        <v>850</v>
      </c>
      <c r="D10">
        <f t="shared" ref="D10:J10" ca="1" si="11">INDIRECT(ADDRESS(8,2,1,TRUE,D8))</f>
        <v>228</v>
      </c>
      <c r="E10">
        <f t="shared" ca="1" si="11"/>
        <v>294</v>
      </c>
      <c r="F10">
        <f t="shared" ca="1" si="11"/>
        <v>417</v>
      </c>
      <c r="G10">
        <f t="shared" ca="1" si="11"/>
        <v>354</v>
      </c>
      <c r="H10">
        <f t="shared" ca="1" si="11"/>
        <v>305</v>
      </c>
      <c r="I10">
        <f t="shared" ca="1" si="11"/>
        <v>0</v>
      </c>
      <c r="J10">
        <f t="shared" ca="1" si="11"/>
        <v>583</v>
      </c>
      <c r="K10">
        <f t="shared" ref="K10:L10" ca="1" si="12">INDIRECT(ADDRESS(8,2,1,TRUE,K8))</f>
        <v>340</v>
      </c>
      <c r="L10">
        <f t="shared" ca="1" si="12"/>
        <v>193</v>
      </c>
      <c r="M10">
        <f t="shared" ref="M10:N10" ca="1" si="13">INDIRECT(ADDRESS(8,2,1,TRUE,M8))</f>
        <v>230</v>
      </c>
      <c r="N10">
        <f t="shared" ca="1" si="13"/>
        <v>350</v>
      </c>
      <c r="O10">
        <f t="shared" ref="O10:Q10" ca="1" si="14">INDIRECT(ADDRESS(8,2,1,TRUE,O8))</f>
        <v>66</v>
      </c>
      <c r="P10">
        <f t="shared" ca="1" si="14"/>
        <v>101</v>
      </c>
      <c r="Q10">
        <f t="shared" ca="1" si="14"/>
        <v>498</v>
      </c>
      <c r="R10">
        <f t="shared" ref="R10:S10" ca="1" si="15">INDIRECT(ADDRESS(8,2,1,TRUE,R8))</f>
        <v>806</v>
      </c>
      <c r="S10">
        <f t="shared" ca="1" si="15"/>
        <v>44</v>
      </c>
      <c r="W10" s="4" t="s">
        <v>2</v>
      </c>
      <c r="X10" s="7">
        <f t="shared" ca="1" si="9"/>
        <v>69.958847736625515</v>
      </c>
      <c r="Y10" s="7">
        <f t="shared" ca="1" si="9"/>
        <v>68.674698795180717</v>
      </c>
      <c r="Z10" s="7">
        <f t="shared" ca="1" si="9"/>
        <v>81.215469613259671</v>
      </c>
      <c r="AA10" s="7">
        <f t="shared" ca="1" si="9"/>
        <v>73.805309734513273</v>
      </c>
      <c r="AB10" s="7">
        <f t="shared" ca="1" si="9"/>
        <v>76.789587852494577</v>
      </c>
      <c r="AC10" s="7">
        <f t="shared" ca="1" si="9"/>
        <v>81.769436997319033</v>
      </c>
      <c r="AD10" s="7">
        <f t="shared" ca="1" si="9"/>
        <v>0</v>
      </c>
      <c r="AE10" s="7">
        <f t="shared" ca="1" si="9"/>
        <v>93.579454253611559</v>
      </c>
      <c r="AF10" s="11" t="s">
        <v>2</v>
      </c>
      <c r="AG10" s="7">
        <f t="shared" ca="1" si="10"/>
        <v>70.686070686070693</v>
      </c>
      <c r="AH10" s="7">
        <f t="shared" ca="1" si="10"/>
        <v>73.106060606060609</v>
      </c>
      <c r="AI10" s="7">
        <f t="shared" ca="1" si="10"/>
        <v>76.92307692307692</v>
      </c>
      <c r="AJ10" s="7">
        <f t="shared" ca="1" si="10"/>
        <v>69.582504970178931</v>
      </c>
      <c r="AK10" s="7">
        <f t="shared" ca="1" si="10"/>
        <v>64.705882352941174</v>
      </c>
      <c r="AL10" s="7">
        <f t="shared" ca="1" si="10"/>
        <v>72.142857142857139</v>
      </c>
      <c r="AM10" s="7">
        <f t="shared" ca="1" si="10"/>
        <v>79.047619047619051</v>
      </c>
      <c r="AN10" s="7">
        <f t="shared" ca="1" si="10"/>
        <v>69.602763385146801</v>
      </c>
      <c r="AO10" s="7">
        <f t="shared" ca="1" si="10"/>
        <v>77.192982456140356</v>
      </c>
    </row>
    <row r="11" spans="1:41">
      <c r="B11" t="s">
        <v>3</v>
      </c>
      <c r="C11">
        <f ca="1">INDIRECT(ADDRESS(8,3,1,TRUE,C8))</f>
        <v>365</v>
      </c>
      <c r="D11">
        <f t="shared" ref="D11:S11" ca="1" si="16">INDIRECT(ADDRESS(8,3,1,TRUE,D8))</f>
        <v>104</v>
      </c>
      <c r="E11">
        <f t="shared" ca="1" si="16"/>
        <v>68</v>
      </c>
      <c r="F11">
        <f t="shared" ca="1" si="16"/>
        <v>148</v>
      </c>
      <c r="G11">
        <f t="shared" ca="1" si="16"/>
        <v>107</v>
      </c>
      <c r="H11">
        <f t="shared" ca="1" si="16"/>
        <v>68</v>
      </c>
      <c r="I11">
        <f t="shared" ca="1" si="16"/>
        <v>365</v>
      </c>
      <c r="J11">
        <f t="shared" ca="1" si="16"/>
        <v>40</v>
      </c>
      <c r="K11">
        <f t="shared" ca="1" si="16"/>
        <v>141</v>
      </c>
      <c r="L11">
        <f t="shared" ca="1" si="16"/>
        <v>71</v>
      </c>
      <c r="M11">
        <f t="shared" ca="1" si="16"/>
        <v>69</v>
      </c>
      <c r="N11">
        <f t="shared" ca="1" si="16"/>
        <v>153</v>
      </c>
      <c r="O11">
        <f t="shared" ca="1" si="16"/>
        <v>36</v>
      </c>
      <c r="P11">
        <f t="shared" ca="1" si="16"/>
        <v>39</v>
      </c>
      <c r="Q11">
        <f t="shared" ca="1" si="16"/>
        <v>132</v>
      </c>
      <c r="R11">
        <f t="shared" ca="1" si="16"/>
        <v>352</v>
      </c>
      <c r="S11">
        <f t="shared" ca="1" si="16"/>
        <v>13</v>
      </c>
      <c r="W11" s="4" t="s">
        <v>3</v>
      </c>
      <c r="X11" s="7">
        <f ca="1">C11*100/C$6</f>
        <v>30.041152263374485</v>
      </c>
      <c r="Y11" s="7">
        <f t="shared" ref="Y11:AE11" ca="1" si="17">D11*100/D$6</f>
        <v>31.325301204819276</v>
      </c>
      <c r="Z11" s="7">
        <f t="shared" ca="1" si="17"/>
        <v>18.784530386740332</v>
      </c>
      <c r="AA11" s="7">
        <f t="shared" ca="1" si="17"/>
        <v>26.194690265486727</v>
      </c>
      <c r="AB11" s="7">
        <f t="shared" ca="1" si="17"/>
        <v>23.210412147505423</v>
      </c>
      <c r="AC11" s="7">
        <f t="shared" ca="1" si="17"/>
        <v>18.230563002680967</v>
      </c>
      <c r="AD11" s="7">
        <f t="shared" ca="1" si="17"/>
        <v>100</v>
      </c>
      <c r="AE11" s="7">
        <f t="shared" ca="1" si="17"/>
        <v>6.4205457463884432</v>
      </c>
      <c r="AF11" s="11" t="s">
        <v>3</v>
      </c>
      <c r="AG11" s="7">
        <f t="shared" ca="1" si="10"/>
        <v>29.313929313929314</v>
      </c>
      <c r="AH11" s="7">
        <f t="shared" ca="1" si="10"/>
        <v>26.893939393939394</v>
      </c>
      <c r="AI11" s="7">
        <f t="shared" ca="1" si="10"/>
        <v>23.076923076923077</v>
      </c>
      <c r="AJ11" s="7">
        <f t="shared" ca="1" si="10"/>
        <v>30.417495029821072</v>
      </c>
      <c r="AK11" s="7">
        <f t="shared" ca="1" si="10"/>
        <v>35.294117647058826</v>
      </c>
      <c r="AL11" s="7">
        <f t="shared" ca="1" si="10"/>
        <v>27.857142857142858</v>
      </c>
      <c r="AM11" s="7">
        <f t="shared" ca="1" si="10"/>
        <v>20.952380952380953</v>
      </c>
      <c r="AN11" s="7">
        <f t="shared" ca="1" si="10"/>
        <v>30.397236614853195</v>
      </c>
      <c r="AO11" s="7">
        <f t="shared" ca="1" si="10"/>
        <v>22.807017543859651</v>
      </c>
    </row>
    <row r="13" spans="1:41">
      <c r="C13" t="s">
        <v>102</v>
      </c>
      <c r="D13" t="s">
        <v>103</v>
      </c>
      <c r="E13" t="s">
        <v>104</v>
      </c>
      <c r="F13" t="s">
        <v>97</v>
      </c>
      <c r="G13" t="s">
        <v>98</v>
      </c>
      <c r="H13" t="s">
        <v>99</v>
      </c>
      <c r="I13" t="s">
        <v>100</v>
      </c>
      <c r="J13" t="s">
        <v>101</v>
      </c>
      <c r="K13" t="s">
        <v>106</v>
      </c>
      <c r="L13" t="s">
        <v>108</v>
      </c>
      <c r="M13" t="s">
        <v>109</v>
      </c>
      <c r="N13" t="s">
        <v>112</v>
      </c>
      <c r="O13" t="s">
        <v>117</v>
      </c>
      <c r="P13" t="s">
        <v>118</v>
      </c>
      <c r="Q13" t="s">
        <v>121</v>
      </c>
      <c r="R13" t="s">
        <v>119</v>
      </c>
      <c r="S13" t="s">
        <v>120</v>
      </c>
      <c r="X13" s="6" t="s">
        <v>102</v>
      </c>
      <c r="Y13" s="6" t="s">
        <v>103</v>
      </c>
      <c r="Z13" s="6" t="s">
        <v>104</v>
      </c>
      <c r="AA13" s="6" t="s">
        <v>97</v>
      </c>
      <c r="AB13" s="6" t="s">
        <v>98</v>
      </c>
      <c r="AC13" s="6" t="s">
        <v>99</v>
      </c>
      <c r="AD13" s="6" t="s">
        <v>100</v>
      </c>
      <c r="AE13" s="6" t="s">
        <v>101</v>
      </c>
      <c r="AG13" s="6" t="s">
        <v>106</v>
      </c>
      <c r="AH13" s="6" t="s">
        <v>108</v>
      </c>
      <c r="AI13" s="6" t="s">
        <v>109</v>
      </c>
      <c r="AJ13" s="6" t="s">
        <v>112</v>
      </c>
      <c r="AK13" s="11" t="s">
        <v>117</v>
      </c>
      <c r="AL13" s="11" t="s">
        <v>118</v>
      </c>
      <c r="AM13" s="11" t="s">
        <v>121</v>
      </c>
      <c r="AN13" s="11" t="s">
        <v>119</v>
      </c>
      <c r="AO13" s="11" t="s">
        <v>120</v>
      </c>
    </row>
    <row r="14" spans="1:41">
      <c r="A14" s="1" t="s">
        <v>13</v>
      </c>
      <c r="B14" t="s">
        <v>92</v>
      </c>
      <c r="C14">
        <f ca="1">INDIRECT(ADDRESS(11,1,1,TRUE,C13))</f>
        <v>134</v>
      </c>
      <c r="D14">
        <f t="shared" ref="D14:J14" ca="1" si="18">INDIRECT(ADDRESS(11,1,1,TRUE,D13))</f>
        <v>0</v>
      </c>
      <c r="E14">
        <f t="shared" ca="1" si="18"/>
        <v>0</v>
      </c>
      <c r="F14">
        <f t="shared" ca="1" si="18"/>
        <v>0</v>
      </c>
      <c r="G14">
        <f t="shared" ca="1" si="18"/>
        <v>0</v>
      </c>
      <c r="H14">
        <f t="shared" ca="1" si="18"/>
        <v>0</v>
      </c>
      <c r="I14">
        <f t="shared" ca="1" si="18"/>
        <v>0</v>
      </c>
      <c r="J14">
        <f t="shared" ca="1" si="18"/>
        <v>0</v>
      </c>
      <c r="K14">
        <f t="shared" ref="K14:L14" ca="1" si="19">INDIRECT(ADDRESS(11,1,1,TRUE,K13))</f>
        <v>0</v>
      </c>
      <c r="L14">
        <f t="shared" ca="1" si="19"/>
        <v>0</v>
      </c>
      <c r="M14">
        <f t="shared" ref="M14:N14" ca="1" si="20">INDIRECT(ADDRESS(11,1,1,TRUE,M13))</f>
        <v>0</v>
      </c>
      <c r="N14">
        <f t="shared" ca="1" si="20"/>
        <v>0</v>
      </c>
      <c r="O14">
        <f t="shared" ref="O14:Q14" ca="1" si="21">INDIRECT(ADDRESS(11,1,1,TRUE,O13))</f>
        <v>0</v>
      </c>
      <c r="P14">
        <f t="shared" ca="1" si="21"/>
        <v>0</v>
      </c>
      <c r="Q14">
        <f t="shared" ca="1" si="21"/>
        <v>0</v>
      </c>
      <c r="R14">
        <f t="shared" ref="R14:S14" ca="1" si="22">INDIRECT(ADDRESS(11,1,1,TRUE,R13))</f>
        <v>0</v>
      </c>
      <c r="S14">
        <f t="shared" ca="1" si="22"/>
        <v>0</v>
      </c>
      <c r="U14" s="1" t="s">
        <v>13</v>
      </c>
      <c r="W14" s="4" t="s">
        <v>92</v>
      </c>
      <c r="X14" s="7">
        <f t="shared" ref="X14:AE16" ca="1" si="23">C14*100/C$6</f>
        <v>11.02880658436214</v>
      </c>
      <c r="Y14" s="7">
        <f t="shared" ca="1" si="23"/>
        <v>0</v>
      </c>
      <c r="Z14" s="7">
        <f t="shared" ca="1" si="23"/>
        <v>0</v>
      </c>
      <c r="AA14" s="7">
        <f t="shared" ca="1" si="23"/>
        <v>0</v>
      </c>
      <c r="AB14" s="7">
        <f t="shared" ca="1" si="23"/>
        <v>0</v>
      </c>
      <c r="AC14" s="7">
        <f t="shared" ca="1" si="23"/>
        <v>0</v>
      </c>
      <c r="AD14" s="7">
        <f t="shared" ca="1" si="23"/>
        <v>0</v>
      </c>
      <c r="AE14" s="7">
        <f t="shared" ca="1" si="23"/>
        <v>0</v>
      </c>
      <c r="AF14" s="11" t="s">
        <v>92</v>
      </c>
      <c r="AG14" s="7">
        <f t="shared" ref="AG14:AO16" ca="1" si="24">K14*100/K$6</f>
        <v>0</v>
      </c>
      <c r="AH14" s="7">
        <f t="shared" ca="1" si="24"/>
        <v>0</v>
      </c>
      <c r="AI14" s="7">
        <f t="shared" ca="1" si="24"/>
        <v>0</v>
      </c>
      <c r="AJ14" s="7">
        <f t="shared" ca="1" si="24"/>
        <v>0</v>
      </c>
      <c r="AK14" s="7">
        <f t="shared" ca="1" si="24"/>
        <v>0</v>
      </c>
      <c r="AL14" s="7">
        <f t="shared" ca="1" si="24"/>
        <v>0</v>
      </c>
      <c r="AM14" s="7">
        <f t="shared" ca="1" si="24"/>
        <v>0</v>
      </c>
      <c r="AN14" s="7">
        <f t="shared" ca="1" si="24"/>
        <v>0</v>
      </c>
      <c r="AO14" s="7">
        <f t="shared" ca="1" si="24"/>
        <v>0</v>
      </c>
    </row>
    <row r="15" spans="1:41">
      <c r="B15" t="s">
        <v>2</v>
      </c>
      <c r="C15">
        <f ca="1">INDIRECT(ADDRESS(11,2,1,TRUE,C13))</f>
        <v>592</v>
      </c>
      <c r="D15">
        <f t="shared" ref="D15:J15" ca="1" si="25">INDIRECT(ADDRESS(11,2,1,TRUE,D13))</f>
        <v>139</v>
      </c>
      <c r="E15">
        <f t="shared" ca="1" si="25"/>
        <v>109</v>
      </c>
      <c r="F15">
        <f t="shared" ca="1" si="25"/>
        <v>208</v>
      </c>
      <c r="G15">
        <f t="shared" ca="1" si="25"/>
        <v>187</v>
      </c>
      <c r="H15">
        <f t="shared" ca="1" si="25"/>
        <v>113</v>
      </c>
      <c r="I15">
        <f t="shared" ca="1" si="25"/>
        <v>325</v>
      </c>
      <c r="J15">
        <f t="shared" ca="1" si="25"/>
        <v>0</v>
      </c>
      <c r="K15">
        <f t="shared" ref="K15:L15" ca="1" si="26">INDIRECT(ADDRESS(11,2,1,TRUE,K13))</f>
        <v>205</v>
      </c>
      <c r="L15">
        <f t="shared" ca="1" si="26"/>
        <v>110</v>
      </c>
      <c r="M15">
        <f t="shared" ref="M15:N15" ca="1" si="27">INDIRECT(ADDRESS(11,2,1,TRUE,M13))</f>
        <v>120</v>
      </c>
      <c r="N15">
        <f t="shared" ca="1" si="27"/>
        <v>226</v>
      </c>
      <c r="O15">
        <f t="shared" ref="O15:Q15" ca="1" si="28">INDIRECT(ADDRESS(11,2,1,TRUE,O13))</f>
        <v>47</v>
      </c>
      <c r="P15">
        <f t="shared" ca="1" si="28"/>
        <v>87</v>
      </c>
      <c r="Q15">
        <f t="shared" ca="1" si="28"/>
        <v>189</v>
      </c>
      <c r="R15">
        <f t="shared" ref="R15:S15" ca="1" si="29">INDIRECT(ADDRESS(11,2,1,TRUE,R13))</f>
        <v>562</v>
      </c>
      <c r="S15">
        <f t="shared" ca="1" si="29"/>
        <v>30</v>
      </c>
      <c r="W15" s="4" t="s">
        <v>2</v>
      </c>
      <c r="X15" s="7">
        <f t="shared" ca="1" si="23"/>
        <v>48.724279835390945</v>
      </c>
      <c r="Y15" s="7">
        <f t="shared" ca="1" si="23"/>
        <v>41.867469879518069</v>
      </c>
      <c r="Z15" s="7">
        <f t="shared" ca="1" si="23"/>
        <v>30.11049723756906</v>
      </c>
      <c r="AA15" s="7">
        <f t="shared" ca="1" si="23"/>
        <v>36.814159292035399</v>
      </c>
      <c r="AB15" s="7">
        <f t="shared" ca="1" si="23"/>
        <v>40.563991323210409</v>
      </c>
      <c r="AC15" s="7">
        <f t="shared" ca="1" si="23"/>
        <v>30.294906166219839</v>
      </c>
      <c r="AD15" s="7">
        <f t="shared" ca="1" si="23"/>
        <v>89.041095890410958</v>
      </c>
      <c r="AE15" s="7">
        <f t="shared" ca="1" si="23"/>
        <v>0</v>
      </c>
      <c r="AF15" s="11" t="s">
        <v>2</v>
      </c>
      <c r="AG15" s="7">
        <f t="shared" ca="1" si="24"/>
        <v>42.619542619542621</v>
      </c>
      <c r="AH15" s="7">
        <f t="shared" ca="1" si="24"/>
        <v>41.666666666666664</v>
      </c>
      <c r="AI15" s="7">
        <f t="shared" ca="1" si="24"/>
        <v>40.133779264214049</v>
      </c>
      <c r="AJ15" s="7">
        <f t="shared" ca="1" si="24"/>
        <v>44.930417495029822</v>
      </c>
      <c r="AK15" s="7">
        <f t="shared" ca="1" si="24"/>
        <v>46.078431372549019</v>
      </c>
      <c r="AL15" s="7">
        <f t="shared" ca="1" si="24"/>
        <v>62.142857142857146</v>
      </c>
      <c r="AM15" s="7">
        <f t="shared" ca="1" si="24"/>
        <v>30</v>
      </c>
      <c r="AN15" s="7">
        <f t="shared" ca="1" si="24"/>
        <v>48.531951640759928</v>
      </c>
      <c r="AO15" s="7">
        <f t="shared" ca="1" si="24"/>
        <v>52.631578947368418</v>
      </c>
    </row>
    <row r="16" spans="1:41">
      <c r="B16" t="s">
        <v>3</v>
      </c>
      <c r="C16">
        <f ca="1">INDIRECT(ADDRESS(11,3,1,TRUE,C13))</f>
        <v>623</v>
      </c>
      <c r="D16">
        <f t="shared" ref="D16:S16" ca="1" si="30">INDIRECT(ADDRESS(11,3,1,TRUE,D13))</f>
        <v>193</v>
      </c>
      <c r="E16">
        <f t="shared" ca="1" si="30"/>
        <v>253</v>
      </c>
      <c r="F16">
        <f t="shared" ca="1" si="30"/>
        <v>357</v>
      </c>
      <c r="G16">
        <f t="shared" ca="1" si="30"/>
        <v>274</v>
      </c>
      <c r="H16">
        <f t="shared" ca="1" si="30"/>
        <v>260</v>
      </c>
      <c r="I16">
        <f t="shared" ca="1" si="30"/>
        <v>40</v>
      </c>
      <c r="J16">
        <f t="shared" ca="1" si="30"/>
        <v>623</v>
      </c>
      <c r="K16">
        <f t="shared" ca="1" si="30"/>
        <v>276</v>
      </c>
      <c r="L16">
        <f t="shared" ca="1" si="30"/>
        <v>154</v>
      </c>
      <c r="M16">
        <f t="shared" ca="1" si="30"/>
        <v>179</v>
      </c>
      <c r="N16">
        <f t="shared" ca="1" si="30"/>
        <v>277</v>
      </c>
      <c r="O16">
        <f t="shared" ca="1" si="30"/>
        <v>55</v>
      </c>
      <c r="P16">
        <f t="shared" ca="1" si="30"/>
        <v>53</v>
      </c>
      <c r="Q16">
        <f t="shared" ca="1" si="30"/>
        <v>441</v>
      </c>
      <c r="R16">
        <f t="shared" ca="1" si="30"/>
        <v>596</v>
      </c>
      <c r="S16">
        <f t="shared" ca="1" si="30"/>
        <v>27</v>
      </c>
      <c r="W16" s="4" t="s">
        <v>3</v>
      </c>
      <c r="X16" s="7">
        <f t="shared" ca="1" si="23"/>
        <v>51.275720164609055</v>
      </c>
      <c r="Y16" s="7">
        <f t="shared" ca="1" si="23"/>
        <v>58.132530120481931</v>
      </c>
      <c r="Z16" s="7">
        <f t="shared" ca="1" si="23"/>
        <v>69.889502762430936</v>
      </c>
      <c r="AA16" s="7">
        <f t="shared" ca="1" si="23"/>
        <v>63.185840707964601</v>
      </c>
      <c r="AB16" s="7">
        <f t="shared" ca="1" si="23"/>
        <v>59.436008676789591</v>
      </c>
      <c r="AC16" s="7">
        <f t="shared" ca="1" si="23"/>
        <v>69.705093833780154</v>
      </c>
      <c r="AD16" s="7">
        <f t="shared" ca="1" si="23"/>
        <v>10.95890410958904</v>
      </c>
      <c r="AE16" s="7">
        <f t="shared" ca="1" si="23"/>
        <v>100</v>
      </c>
      <c r="AF16" s="11" t="s">
        <v>3</v>
      </c>
      <c r="AG16" s="7">
        <f t="shared" ca="1" si="24"/>
        <v>57.380457380457379</v>
      </c>
      <c r="AH16" s="7">
        <f t="shared" ca="1" si="24"/>
        <v>58.333333333333336</v>
      </c>
      <c r="AI16" s="7">
        <f t="shared" ca="1" si="24"/>
        <v>59.866220735785951</v>
      </c>
      <c r="AJ16" s="7">
        <f t="shared" ca="1" si="24"/>
        <v>55.069582504970178</v>
      </c>
      <c r="AK16" s="7">
        <f t="shared" ca="1" si="24"/>
        <v>53.921568627450981</v>
      </c>
      <c r="AL16" s="7">
        <f t="shared" ca="1" si="24"/>
        <v>37.857142857142854</v>
      </c>
      <c r="AM16" s="7">
        <f t="shared" ca="1" si="24"/>
        <v>70</v>
      </c>
      <c r="AN16" s="7">
        <f t="shared" ca="1" si="24"/>
        <v>51.468048359240072</v>
      </c>
      <c r="AO16" s="7">
        <f t="shared" ca="1" si="24"/>
        <v>47.368421052631582</v>
      </c>
    </row>
    <row r="18" spans="1:41">
      <c r="C18" t="s">
        <v>102</v>
      </c>
      <c r="D18" t="s">
        <v>103</v>
      </c>
      <c r="E18" t="s">
        <v>104</v>
      </c>
      <c r="F18" t="s">
        <v>97</v>
      </c>
      <c r="G18" t="s">
        <v>98</v>
      </c>
      <c r="H18" t="s">
        <v>99</v>
      </c>
      <c r="I18" t="s">
        <v>100</v>
      </c>
      <c r="J18" t="s">
        <v>101</v>
      </c>
      <c r="K18" t="s">
        <v>106</v>
      </c>
      <c r="L18" t="s">
        <v>108</v>
      </c>
      <c r="M18" t="s">
        <v>109</v>
      </c>
      <c r="N18" t="s">
        <v>112</v>
      </c>
      <c r="O18" t="s">
        <v>117</v>
      </c>
      <c r="P18" t="s">
        <v>118</v>
      </c>
      <c r="Q18" t="s">
        <v>121</v>
      </c>
      <c r="R18" t="s">
        <v>119</v>
      </c>
      <c r="S18" t="s">
        <v>120</v>
      </c>
      <c r="X18" s="8" t="s">
        <v>102</v>
      </c>
      <c r="Y18" s="8" t="s">
        <v>103</v>
      </c>
      <c r="Z18" s="8" t="s">
        <v>104</v>
      </c>
      <c r="AA18" s="8" t="s">
        <v>97</v>
      </c>
      <c r="AB18" s="8" t="s">
        <v>98</v>
      </c>
      <c r="AC18" s="8" t="s">
        <v>99</v>
      </c>
      <c r="AD18" s="8" t="s">
        <v>100</v>
      </c>
      <c r="AE18" s="8" t="s">
        <v>101</v>
      </c>
      <c r="AG18" s="8" t="s">
        <v>106</v>
      </c>
      <c r="AH18" s="8" t="s">
        <v>108</v>
      </c>
      <c r="AI18" s="8" t="s">
        <v>109</v>
      </c>
      <c r="AJ18" s="8" t="s">
        <v>112</v>
      </c>
      <c r="AK18" s="12" t="s">
        <v>117</v>
      </c>
      <c r="AL18" s="12" t="s">
        <v>118</v>
      </c>
      <c r="AM18" s="12" t="s">
        <v>121</v>
      </c>
      <c r="AN18" s="12" t="s">
        <v>119</v>
      </c>
      <c r="AO18" s="12" t="s">
        <v>120</v>
      </c>
    </row>
    <row r="19" spans="1:41">
      <c r="A19" s="1" t="s">
        <v>14</v>
      </c>
      <c r="B19" t="s">
        <v>92</v>
      </c>
      <c r="C19">
        <f ca="1">INDIRECT(ADDRESS(14,1,1,TRUE,C18))</f>
        <v>134</v>
      </c>
      <c r="D19">
        <f t="shared" ref="D19:J19" ca="1" si="31">INDIRECT(ADDRESS(14,1,1,TRUE,D18))</f>
        <v>0</v>
      </c>
      <c r="E19">
        <f t="shared" ca="1" si="31"/>
        <v>0</v>
      </c>
      <c r="F19">
        <f t="shared" ca="1" si="31"/>
        <v>0</v>
      </c>
      <c r="G19">
        <f t="shared" ca="1" si="31"/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ref="K19:L19" ca="1" si="32">INDIRECT(ADDRESS(14,1,1,TRUE,K18))</f>
        <v>0</v>
      </c>
      <c r="L19">
        <f t="shared" ca="1" si="32"/>
        <v>0</v>
      </c>
      <c r="M19">
        <f t="shared" ref="M19:N19" ca="1" si="33">INDIRECT(ADDRESS(14,1,1,TRUE,M18))</f>
        <v>0</v>
      </c>
      <c r="N19">
        <f t="shared" ca="1" si="33"/>
        <v>0</v>
      </c>
      <c r="O19">
        <f t="shared" ref="O19:Q19" ca="1" si="34">INDIRECT(ADDRESS(14,1,1,TRUE,O18))</f>
        <v>0</v>
      </c>
      <c r="P19">
        <f t="shared" ca="1" si="34"/>
        <v>0</v>
      </c>
      <c r="Q19">
        <f t="shared" ca="1" si="34"/>
        <v>0</v>
      </c>
      <c r="R19">
        <f t="shared" ref="R19:S19" ca="1" si="35">INDIRECT(ADDRESS(14,1,1,TRUE,R18))</f>
        <v>0</v>
      </c>
      <c r="S19">
        <f t="shared" ca="1" si="35"/>
        <v>0</v>
      </c>
      <c r="U19" s="1" t="s">
        <v>14</v>
      </c>
      <c r="W19" s="4" t="s">
        <v>92</v>
      </c>
      <c r="X19" s="7">
        <f t="shared" ref="X19:AE21" ca="1" si="36">C19*100/C$6</f>
        <v>11.02880658436214</v>
      </c>
      <c r="Y19" s="7">
        <f t="shared" ca="1" si="36"/>
        <v>0</v>
      </c>
      <c r="Z19" s="7">
        <f t="shared" ca="1" si="36"/>
        <v>0</v>
      </c>
      <c r="AA19" s="7">
        <f t="shared" ca="1" si="36"/>
        <v>0</v>
      </c>
      <c r="AB19" s="7">
        <f t="shared" ca="1" si="36"/>
        <v>0</v>
      </c>
      <c r="AC19" s="7">
        <f t="shared" ca="1" si="36"/>
        <v>0</v>
      </c>
      <c r="AD19" s="7">
        <f t="shared" ca="1" si="36"/>
        <v>0</v>
      </c>
      <c r="AE19" s="7">
        <f t="shared" ca="1" si="36"/>
        <v>0</v>
      </c>
      <c r="AF19" s="11" t="s">
        <v>92</v>
      </c>
      <c r="AG19" s="7">
        <f t="shared" ref="AG19:AO21" ca="1" si="37">K19*100/K$6</f>
        <v>0</v>
      </c>
      <c r="AH19" s="7">
        <f t="shared" ca="1" si="37"/>
        <v>0</v>
      </c>
      <c r="AI19" s="7">
        <f t="shared" ca="1" si="37"/>
        <v>0</v>
      </c>
      <c r="AJ19" s="7">
        <f t="shared" ca="1" si="37"/>
        <v>0</v>
      </c>
      <c r="AK19" s="7">
        <f t="shared" ca="1" si="37"/>
        <v>0</v>
      </c>
      <c r="AL19" s="7">
        <f t="shared" ca="1" si="37"/>
        <v>0</v>
      </c>
      <c r="AM19" s="7">
        <f t="shared" ca="1" si="37"/>
        <v>0</v>
      </c>
      <c r="AN19" s="7">
        <f t="shared" ca="1" si="37"/>
        <v>0</v>
      </c>
      <c r="AO19" s="7">
        <f t="shared" ca="1" si="37"/>
        <v>0</v>
      </c>
    </row>
    <row r="20" spans="1:41">
      <c r="B20" t="s">
        <v>2</v>
      </c>
      <c r="C20">
        <f ca="1">INDIRECT(ADDRESS(14,2,1,TRUE,C18))</f>
        <v>483</v>
      </c>
      <c r="D20">
        <f t="shared" ref="D20:J20" ca="1" si="38">INDIRECT(ADDRESS(14,2,1,TRUE,D18))</f>
        <v>103</v>
      </c>
      <c r="E20">
        <f t="shared" ca="1" si="38"/>
        <v>89</v>
      </c>
      <c r="F20">
        <f t="shared" ca="1" si="38"/>
        <v>157</v>
      </c>
      <c r="G20">
        <f t="shared" ca="1" si="38"/>
        <v>114</v>
      </c>
      <c r="H20">
        <f t="shared" ca="1" si="38"/>
        <v>66</v>
      </c>
      <c r="I20">
        <f t="shared" ca="1" si="38"/>
        <v>197</v>
      </c>
      <c r="J20">
        <f t="shared" ca="1" si="38"/>
        <v>127</v>
      </c>
      <c r="K20">
        <f t="shared" ref="K20:L20" ca="1" si="39">INDIRECT(ADDRESS(14,2,1,TRUE,K18))</f>
        <v>165</v>
      </c>
      <c r="L20">
        <f t="shared" ca="1" si="39"/>
        <v>78</v>
      </c>
      <c r="M20">
        <f t="shared" ref="M20:N20" ca="1" si="40">INDIRECT(ADDRESS(14,2,1,TRUE,M18))</f>
        <v>105</v>
      </c>
      <c r="N20">
        <f t="shared" ca="1" si="40"/>
        <v>177</v>
      </c>
      <c r="O20">
        <f t="shared" ref="O20:Q20" ca="1" si="41">INDIRECT(ADDRESS(14,2,1,TRUE,O18))</f>
        <v>0</v>
      </c>
      <c r="P20">
        <f t="shared" ca="1" si="41"/>
        <v>140</v>
      </c>
      <c r="Q20">
        <f t="shared" ca="1" si="41"/>
        <v>0</v>
      </c>
      <c r="R20">
        <f t="shared" ref="R20:S20" ca="1" si="42">INDIRECT(ADDRESS(14,2,1,TRUE,R18))</f>
        <v>455</v>
      </c>
      <c r="S20">
        <f t="shared" ca="1" si="42"/>
        <v>28</v>
      </c>
      <c r="W20" s="4" t="s">
        <v>2</v>
      </c>
      <c r="X20" s="7">
        <f t="shared" ca="1" si="36"/>
        <v>39.753086419753089</v>
      </c>
      <c r="Y20" s="7">
        <f t="shared" ca="1" si="36"/>
        <v>31.024096385542169</v>
      </c>
      <c r="Z20" s="7">
        <f t="shared" ca="1" si="36"/>
        <v>24.585635359116022</v>
      </c>
      <c r="AA20" s="7">
        <f t="shared" ca="1" si="36"/>
        <v>27.787610619469028</v>
      </c>
      <c r="AB20" s="7">
        <f t="shared" ca="1" si="36"/>
        <v>24.728850325379611</v>
      </c>
      <c r="AC20" s="7">
        <f t="shared" ca="1" si="36"/>
        <v>17.694369973190348</v>
      </c>
      <c r="AD20" s="7">
        <f t="shared" ca="1" si="36"/>
        <v>53.972602739726028</v>
      </c>
      <c r="AE20" s="7">
        <f t="shared" ca="1" si="36"/>
        <v>20.385232744783305</v>
      </c>
      <c r="AF20" s="11" t="s">
        <v>2</v>
      </c>
      <c r="AG20" s="7">
        <f t="shared" ca="1" si="37"/>
        <v>34.303534303534306</v>
      </c>
      <c r="AH20" s="7">
        <f t="shared" ca="1" si="37"/>
        <v>29.545454545454547</v>
      </c>
      <c r="AI20" s="7">
        <f t="shared" ca="1" si="37"/>
        <v>35.11705685618729</v>
      </c>
      <c r="AJ20" s="7">
        <f t="shared" ca="1" si="37"/>
        <v>35.188866799204774</v>
      </c>
      <c r="AK20" s="7">
        <f t="shared" ca="1" si="37"/>
        <v>0</v>
      </c>
      <c r="AL20" s="7">
        <f t="shared" ca="1" si="37"/>
        <v>100</v>
      </c>
      <c r="AM20" s="7">
        <f t="shared" ca="1" si="37"/>
        <v>0</v>
      </c>
      <c r="AN20" s="7">
        <f t="shared" ca="1" si="37"/>
        <v>39.291882556131263</v>
      </c>
      <c r="AO20" s="7">
        <f t="shared" ca="1" si="37"/>
        <v>49.122807017543863</v>
      </c>
    </row>
    <row r="21" spans="1:41">
      <c r="B21" t="s">
        <v>3</v>
      </c>
      <c r="C21">
        <f ca="1">INDIRECT(ADDRESS(14,3,1,TRUE,C18))</f>
        <v>732</v>
      </c>
      <c r="D21">
        <f t="shared" ref="D21:S21" ca="1" si="43">INDIRECT(ADDRESS(14,3,1,TRUE,D18))</f>
        <v>229</v>
      </c>
      <c r="E21">
        <f t="shared" ca="1" si="43"/>
        <v>273</v>
      </c>
      <c r="F21">
        <f t="shared" ca="1" si="43"/>
        <v>408</v>
      </c>
      <c r="G21">
        <f t="shared" ca="1" si="43"/>
        <v>347</v>
      </c>
      <c r="H21">
        <f t="shared" ca="1" si="43"/>
        <v>307</v>
      </c>
      <c r="I21">
        <f t="shared" ca="1" si="43"/>
        <v>168</v>
      </c>
      <c r="J21">
        <f t="shared" ca="1" si="43"/>
        <v>496</v>
      </c>
      <c r="K21">
        <f t="shared" ca="1" si="43"/>
        <v>316</v>
      </c>
      <c r="L21">
        <f t="shared" ca="1" si="43"/>
        <v>186</v>
      </c>
      <c r="M21">
        <f t="shared" ca="1" si="43"/>
        <v>194</v>
      </c>
      <c r="N21">
        <f t="shared" ca="1" si="43"/>
        <v>326</v>
      </c>
      <c r="O21">
        <f t="shared" ca="1" si="43"/>
        <v>102</v>
      </c>
      <c r="P21">
        <f t="shared" ca="1" si="43"/>
        <v>0</v>
      </c>
      <c r="Q21">
        <f t="shared" ca="1" si="43"/>
        <v>630</v>
      </c>
      <c r="R21">
        <f t="shared" ca="1" si="43"/>
        <v>703</v>
      </c>
      <c r="S21">
        <f t="shared" ca="1" si="43"/>
        <v>29</v>
      </c>
      <c r="W21" s="4" t="s">
        <v>3</v>
      </c>
      <c r="X21" s="7">
        <f t="shared" ca="1" si="36"/>
        <v>60.246913580246911</v>
      </c>
      <c r="Y21" s="7">
        <f t="shared" ca="1" si="36"/>
        <v>68.975903614457835</v>
      </c>
      <c r="Z21" s="7">
        <f t="shared" ca="1" si="36"/>
        <v>75.414364640883974</v>
      </c>
      <c r="AA21" s="7">
        <f t="shared" ca="1" si="36"/>
        <v>72.212389380530979</v>
      </c>
      <c r="AB21" s="7">
        <f t="shared" ca="1" si="36"/>
        <v>75.271149674620389</v>
      </c>
      <c r="AC21" s="7">
        <f t="shared" ca="1" si="36"/>
        <v>82.305630026809652</v>
      </c>
      <c r="AD21" s="7">
        <f t="shared" ca="1" si="36"/>
        <v>46.027397260273972</v>
      </c>
      <c r="AE21" s="7">
        <f t="shared" ca="1" si="36"/>
        <v>79.614767255216691</v>
      </c>
      <c r="AF21" s="11" t="s">
        <v>3</v>
      </c>
      <c r="AG21" s="7">
        <f t="shared" ca="1" si="37"/>
        <v>65.696465696465694</v>
      </c>
      <c r="AH21" s="7">
        <f t="shared" ca="1" si="37"/>
        <v>70.454545454545453</v>
      </c>
      <c r="AI21" s="7">
        <f t="shared" ca="1" si="37"/>
        <v>64.88294314381271</v>
      </c>
      <c r="AJ21" s="7">
        <f t="shared" ca="1" si="37"/>
        <v>64.811133200795226</v>
      </c>
      <c r="AK21" s="7">
        <f t="shared" ca="1" si="37"/>
        <v>100</v>
      </c>
      <c r="AL21" s="7">
        <f t="shared" ca="1" si="37"/>
        <v>0</v>
      </c>
      <c r="AM21" s="7">
        <f t="shared" ca="1" si="37"/>
        <v>100</v>
      </c>
      <c r="AN21" s="7">
        <f t="shared" ca="1" si="37"/>
        <v>60.708117443868737</v>
      </c>
      <c r="AO21" s="7">
        <f t="shared" ca="1" si="37"/>
        <v>50.877192982456137</v>
      </c>
    </row>
    <row r="23" spans="1:41">
      <c r="C23" t="s">
        <v>102</v>
      </c>
      <c r="D23" t="s">
        <v>103</v>
      </c>
      <c r="E23" t="s">
        <v>104</v>
      </c>
      <c r="F23" t="s">
        <v>97</v>
      </c>
      <c r="G23" t="s">
        <v>98</v>
      </c>
      <c r="H23" t="s">
        <v>99</v>
      </c>
      <c r="I23" t="s">
        <v>100</v>
      </c>
      <c r="J23" t="s">
        <v>101</v>
      </c>
      <c r="K23" t="s">
        <v>106</v>
      </c>
      <c r="L23" t="s">
        <v>108</v>
      </c>
      <c r="M23" t="s">
        <v>109</v>
      </c>
      <c r="N23" t="s">
        <v>112</v>
      </c>
      <c r="O23" t="s">
        <v>117</v>
      </c>
      <c r="P23" t="s">
        <v>118</v>
      </c>
      <c r="Q23" t="s">
        <v>121</v>
      </c>
      <c r="R23" t="s">
        <v>119</v>
      </c>
      <c r="S23" t="s">
        <v>120</v>
      </c>
      <c r="X23" s="8" t="s">
        <v>102</v>
      </c>
      <c r="Y23" s="8" t="s">
        <v>103</v>
      </c>
      <c r="Z23" s="8" t="s">
        <v>104</v>
      </c>
      <c r="AA23" s="8" t="s">
        <v>97</v>
      </c>
      <c r="AB23" s="8" t="s">
        <v>98</v>
      </c>
      <c r="AC23" s="8" t="s">
        <v>99</v>
      </c>
      <c r="AD23" s="8" t="s">
        <v>100</v>
      </c>
      <c r="AE23" s="8" t="s">
        <v>101</v>
      </c>
      <c r="AG23" s="8" t="s">
        <v>106</v>
      </c>
      <c r="AH23" s="8" t="s">
        <v>108</v>
      </c>
      <c r="AI23" s="8" t="s">
        <v>109</v>
      </c>
      <c r="AJ23" s="8" t="s">
        <v>112</v>
      </c>
      <c r="AK23" s="12" t="s">
        <v>117</v>
      </c>
      <c r="AL23" s="12" t="s">
        <v>118</v>
      </c>
      <c r="AM23" s="12" t="s">
        <v>121</v>
      </c>
      <c r="AN23" s="12" t="s">
        <v>119</v>
      </c>
      <c r="AO23" s="12" t="s">
        <v>120</v>
      </c>
    </row>
    <row r="24" spans="1:41">
      <c r="A24" s="1" t="s">
        <v>15</v>
      </c>
      <c r="B24" t="s">
        <v>92</v>
      </c>
      <c r="C24">
        <f ca="1">INDIRECT(ADDRESS(17,1,1,TRUE,C23))</f>
        <v>134</v>
      </c>
      <c r="D24">
        <f t="shared" ref="D24:J24" ca="1" si="44">INDIRECT(ADDRESS(17,1,1,TRUE,D23))</f>
        <v>0</v>
      </c>
      <c r="E24">
        <f t="shared" ca="1" si="44"/>
        <v>0</v>
      </c>
      <c r="F24">
        <f t="shared" ca="1" si="44"/>
        <v>0</v>
      </c>
      <c r="G24">
        <f t="shared" ca="1" si="44"/>
        <v>0</v>
      </c>
      <c r="H24">
        <f t="shared" ca="1" si="44"/>
        <v>0</v>
      </c>
      <c r="I24">
        <f t="shared" ca="1" si="44"/>
        <v>0</v>
      </c>
      <c r="J24">
        <f t="shared" ca="1" si="44"/>
        <v>0</v>
      </c>
      <c r="K24">
        <f t="shared" ref="K24:L24" ca="1" si="45">INDIRECT(ADDRESS(17,1,1,TRUE,K23))</f>
        <v>0</v>
      </c>
      <c r="L24">
        <f t="shared" ca="1" si="45"/>
        <v>0</v>
      </c>
      <c r="M24">
        <f t="shared" ref="M24:N24" ca="1" si="46">INDIRECT(ADDRESS(17,1,1,TRUE,M23))</f>
        <v>0</v>
      </c>
      <c r="N24">
        <f t="shared" ca="1" si="46"/>
        <v>0</v>
      </c>
      <c r="O24">
        <f t="shared" ref="O24:Q24" ca="1" si="47">INDIRECT(ADDRESS(17,1,1,TRUE,O23))</f>
        <v>0</v>
      </c>
      <c r="P24">
        <f t="shared" ca="1" si="47"/>
        <v>0</v>
      </c>
      <c r="Q24">
        <f t="shared" ca="1" si="47"/>
        <v>0</v>
      </c>
      <c r="R24">
        <f t="shared" ref="R24:S24" ca="1" si="48">INDIRECT(ADDRESS(17,1,1,TRUE,R23))</f>
        <v>0</v>
      </c>
      <c r="S24">
        <f t="shared" ca="1" si="48"/>
        <v>0</v>
      </c>
      <c r="U24" s="1" t="s">
        <v>15</v>
      </c>
      <c r="W24" s="4" t="s">
        <v>92</v>
      </c>
      <c r="X24" s="7">
        <f t="shared" ref="X24:AE26" ca="1" si="49">C24*100/C$6</f>
        <v>11.02880658436214</v>
      </c>
      <c r="Y24" s="7">
        <f t="shared" ca="1" si="49"/>
        <v>0</v>
      </c>
      <c r="Z24" s="7">
        <f t="shared" ca="1" si="49"/>
        <v>0</v>
      </c>
      <c r="AA24" s="7">
        <f t="shared" ca="1" si="49"/>
        <v>0</v>
      </c>
      <c r="AB24" s="7">
        <f t="shared" ca="1" si="49"/>
        <v>0</v>
      </c>
      <c r="AC24" s="7">
        <f t="shared" ca="1" si="49"/>
        <v>0</v>
      </c>
      <c r="AD24" s="7">
        <f t="shared" ca="1" si="49"/>
        <v>0</v>
      </c>
      <c r="AE24" s="7">
        <f t="shared" ca="1" si="49"/>
        <v>0</v>
      </c>
      <c r="AF24" s="11" t="s">
        <v>92</v>
      </c>
      <c r="AG24" s="7">
        <f t="shared" ref="AG24:AO26" ca="1" si="50">K24*100/K$6</f>
        <v>0</v>
      </c>
      <c r="AH24" s="7">
        <f t="shared" ca="1" si="50"/>
        <v>0</v>
      </c>
      <c r="AI24" s="7">
        <f t="shared" ca="1" si="50"/>
        <v>0</v>
      </c>
      <c r="AJ24" s="7">
        <f t="shared" ca="1" si="50"/>
        <v>0</v>
      </c>
      <c r="AK24" s="7">
        <f t="shared" ca="1" si="50"/>
        <v>0</v>
      </c>
      <c r="AL24" s="7">
        <f t="shared" ca="1" si="50"/>
        <v>0</v>
      </c>
      <c r="AM24" s="7">
        <f t="shared" ca="1" si="50"/>
        <v>0</v>
      </c>
      <c r="AN24" s="7">
        <f t="shared" ca="1" si="50"/>
        <v>0</v>
      </c>
      <c r="AO24" s="7">
        <f t="shared" ca="1" si="50"/>
        <v>0</v>
      </c>
    </row>
    <row r="25" spans="1:41">
      <c r="B25" t="s">
        <v>2</v>
      </c>
      <c r="C25">
        <f ca="1">INDIRECT(ADDRESS(17,2,1,TRUE,C23))</f>
        <v>445</v>
      </c>
      <c r="D25">
        <f t="shared" ref="D25:J25" ca="1" si="51">INDIRECT(ADDRESS(17,2,1,TRUE,D23))</f>
        <v>98</v>
      </c>
      <c r="E25">
        <f t="shared" ca="1" si="51"/>
        <v>76</v>
      </c>
      <c r="F25">
        <f t="shared" ca="1" si="51"/>
        <v>149</v>
      </c>
      <c r="G25">
        <f t="shared" ca="1" si="51"/>
        <v>102</v>
      </c>
      <c r="H25">
        <f t="shared" ca="1" si="51"/>
        <v>58</v>
      </c>
      <c r="I25">
        <f t="shared" ca="1" si="51"/>
        <v>194</v>
      </c>
      <c r="J25">
        <f t="shared" ca="1" si="51"/>
        <v>129</v>
      </c>
      <c r="K25">
        <f t="shared" ref="K25:L25" ca="1" si="52">INDIRECT(ADDRESS(17,2,1,TRUE,K23))</f>
        <v>145</v>
      </c>
      <c r="L25">
        <f t="shared" ca="1" si="52"/>
        <v>76</v>
      </c>
      <c r="M25">
        <f t="shared" ref="M25:N25" ca="1" si="53">INDIRECT(ADDRESS(17,2,1,TRUE,M23))</f>
        <v>89</v>
      </c>
      <c r="N25">
        <f t="shared" ca="1" si="53"/>
        <v>154</v>
      </c>
      <c r="O25">
        <f t="shared" ref="O25:Q25" ca="1" si="54">INDIRECT(ADDRESS(17,2,1,TRUE,O23))</f>
        <v>102</v>
      </c>
      <c r="P25">
        <f t="shared" ca="1" si="54"/>
        <v>0</v>
      </c>
      <c r="Q25">
        <f t="shared" ca="1" si="54"/>
        <v>0</v>
      </c>
      <c r="R25">
        <f t="shared" ref="R25:S25" ca="1" si="55">INDIRECT(ADDRESS(17,2,1,TRUE,R23))</f>
        <v>420</v>
      </c>
      <c r="S25">
        <f t="shared" ca="1" si="55"/>
        <v>25</v>
      </c>
      <c r="W25" s="4" t="s">
        <v>2</v>
      </c>
      <c r="X25" s="7">
        <f t="shared" ca="1" si="49"/>
        <v>36.625514403292179</v>
      </c>
      <c r="Y25" s="7">
        <f t="shared" ca="1" si="49"/>
        <v>29.518072289156628</v>
      </c>
      <c r="Z25" s="7">
        <f t="shared" ca="1" si="49"/>
        <v>20.994475138121548</v>
      </c>
      <c r="AA25" s="7">
        <f t="shared" ca="1" si="49"/>
        <v>26.371681415929203</v>
      </c>
      <c r="AB25" s="7">
        <f t="shared" ca="1" si="49"/>
        <v>22.125813449023862</v>
      </c>
      <c r="AC25" s="7">
        <f t="shared" ca="1" si="49"/>
        <v>15.549597855227882</v>
      </c>
      <c r="AD25" s="7">
        <f t="shared" ca="1" si="49"/>
        <v>53.150684931506852</v>
      </c>
      <c r="AE25" s="7">
        <f t="shared" ca="1" si="49"/>
        <v>20.70626003210273</v>
      </c>
      <c r="AF25" s="11" t="s">
        <v>2</v>
      </c>
      <c r="AG25" s="7">
        <f t="shared" ca="1" si="50"/>
        <v>30.145530145530145</v>
      </c>
      <c r="AH25" s="7">
        <f t="shared" ca="1" si="50"/>
        <v>28.787878787878789</v>
      </c>
      <c r="AI25" s="7">
        <f t="shared" ca="1" si="50"/>
        <v>29.765886287625417</v>
      </c>
      <c r="AJ25" s="7">
        <f t="shared" ca="1" si="50"/>
        <v>30.616302186878727</v>
      </c>
      <c r="AK25" s="7">
        <f t="shared" ca="1" si="50"/>
        <v>100</v>
      </c>
      <c r="AL25" s="7">
        <f t="shared" ca="1" si="50"/>
        <v>0</v>
      </c>
      <c r="AM25" s="7">
        <f t="shared" ca="1" si="50"/>
        <v>0</v>
      </c>
      <c r="AN25" s="7">
        <f t="shared" ca="1" si="50"/>
        <v>36.269430051813472</v>
      </c>
      <c r="AO25" s="7">
        <f t="shared" ca="1" si="50"/>
        <v>43.859649122807021</v>
      </c>
    </row>
    <row r="26" spans="1:41">
      <c r="B26" t="s">
        <v>3</v>
      </c>
      <c r="C26">
        <f ca="1">INDIRECT(ADDRESS(17,3,1,TRUE,C23))</f>
        <v>770</v>
      </c>
      <c r="D26">
        <f t="shared" ref="D26:S26" ca="1" si="56">INDIRECT(ADDRESS(17,3,1,TRUE,D23))</f>
        <v>234</v>
      </c>
      <c r="E26">
        <f t="shared" ca="1" si="56"/>
        <v>286</v>
      </c>
      <c r="F26">
        <f t="shared" ca="1" si="56"/>
        <v>416</v>
      </c>
      <c r="G26">
        <f t="shared" ca="1" si="56"/>
        <v>359</v>
      </c>
      <c r="H26">
        <f t="shared" ca="1" si="56"/>
        <v>315</v>
      </c>
      <c r="I26">
        <f t="shared" ca="1" si="56"/>
        <v>171</v>
      </c>
      <c r="J26">
        <f t="shared" ca="1" si="56"/>
        <v>494</v>
      </c>
      <c r="K26">
        <f t="shared" ca="1" si="56"/>
        <v>336</v>
      </c>
      <c r="L26">
        <f t="shared" ca="1" si="56"/>
        <v>188</v>
      </c>
      <c r="M26">
        <f t="shared" ca="1" si="56"/>
        <v>210</v>
      </c>
      <c r="N26">
        <f t="shared" ca="1" si="56"/>
        <v>349</v>
      </c>
      <c r="O26">
        <f t="shared" ca="1" si="56"/>
        <v>0</v>
      </c>
      <c r="P26">
        <f t="shared" ca="1" si="56"/>
        <v>140</v>
      </c>
      <c r="Q26">
        <f t="shared" ca="1" si="56"/>
        <v>630</v>
      </c>
      <c r="R26">
        <f t="shared" ca="1" si="56"/>
        <v>738</v>
      </c>
      <c r="S26">
        <f t="shared" ca="1" si="56"/>
        <v>32</v>
      </c>
      <c r="W26" s="4" t="s">
        <v>3</v>
      </c>
      <c r="X26" s="7">
        <f t="shared" ca="1" si="49"/>
        <v>63.374485596707821</v>
      </c>
      <c r="Y26" s="7">
        <f t="shared" ca="1" si="49"/>
        <v>70.481927710843379</v>
      </c>
      <c r="Z26" s="7">
        <f t="shared" ca="1" si="49"/>
        <v>79.005524861878456</v>
      </c>
      <c r="AA26" s="7">
        <f t="shared" ca="1" si="49"/>
        <v>73.628318584070797</v>
      </c>
      <c r="AB26" s="7">
        <f t="shared" ca="1" si="49"/>
        <v>77.874186550976134</v>
      </c>
      <c r="AC26" s="7">
        <f t="shared" ca="1" si="49"/>
        <v>84.450402144772113</v>
      </c>
      <c r="AD26" s="7">
        <f t="shared" ca="1" si="49"/>
        <v>46.849315068493148</v>
      </c>
      <c r="AE26" s="7">
        <f t="shared" ca="1" si="49"/>
        <v>79.293739967897267</v>
      </c>
      <c r="AF26" s="11" t="s">
        <v>3</v>
      </c>
      <c r="AG26" s="7">
        <f t="shared" ca="1" si="50"/>
        <v>69.854469854469855</v>
      </c>
      <c r="AH26" s="7">
        <f t="shared" ca="1" si="50"/>
        <v>71.212121212121218</v>
      </c>
      <c r="AI26" s="7">
        <f t="shared" ca="1" si="50"/>
        <v>70.23411371237458</v>
      </c>
      <c r="AJ26" s="7">
        <f t="shared" ca="1" si="50"/>
        <v>69.383697813121273</v>
      </c>
      <c r="AK26" s="7">
        <f t="shared" ca="1" si="50"/>
        <v>0</v>
      </c>
      <c r="AL26" s="7">
        <f t="shared" ca="1" si="50"/>
        <v>100</v>
      </c>
      <c r="AM26" s="7">
        <f t="shared" ca="1" si="50"/>
        <v>100</v>
      </c>
      <c r="AN26" s="7">
        <f t="shared" ca="1" si="50"/>
        <v>63.730569948186528</v>
      </c>
      <c r="AO26" s="7">
        <f t="shared" ca="1" si="50"/>
        <v>56.140350877192979</v>
      </c>
    </row>
    <row r="28" spans="1:41">
      <c r="C28" t="s">
        <v>102</v>
      </c>
      <c r="D28" t="s">
        <v>103</v>
      </c>
      <c r="E28" t="s">
        <v>104</v>
      </c>
      <c r="F28" t="s">
        <v>97</v>
      </c>
      <c r="G28" t="s">
        <v>98</v>
      </c>
      <c r="H28" t="s">
        <v>99</v>
      </c>
      <c r="I28" t="s">
        <v>100</v>
      </c>
      <c r="J28" t="s">
        <v>101</v>
      </c>
      <c r="K28" t="s">
        <v>106</v>
      </c>
      <c r="L28" t="s">
        <v>108</v>
      </c>
      <c r="M28" t="s">
        <v>109</v>
      </c>
      <c r="N28" t="s">
        <v>112</v>
      </c>
      <c r="O28" t="s">
        <v>117</v>
      </c>
      <c r="P28" t="s">
        <v>118</v>
      </c>
      <c r="Q28" t="s">
        <v>121</v>
      </c>
      <c r="R28" t="s">
        <v>119</v>
      </c>
      <c r="S28" t="s">
        <v>120</v>
      </c>
      <c r="X28" s="8" t="s">
        <v>102</v>
      </c>
      <c r="Y28" s="8" t="s">
        <v>103</v>
      </c>
      <c r="Z28" s="8" t="s">
        <v>104</v>
      </c>
      <c r="AA28" s="8" t="s">
        <v>97</v>
      </c>
      <c r="AB28" s="8" t="s">
        <v>98</v>
      </c>
      <c r="AC28" s="8" t="s">
        <v>99</v>
      </c>
      <c r="AD28" s="8" t="s">
        <v>100</v>
      </c>
      <c r="AE28" s="8" t="s">
        <v>101</v>
      </c>
      <c r="AG28" s="8" t="s">
        <v>106</v>
      </c>
      <c r="AH28" s="8" t="s">
        <v>108</v>
      </c>
      <c r="AI28" s="8" t="s">
        <v>109</v>
      </c>
      <c r="AJ28" s="8" t="s">
        <v>112</v>
      </c>
      <c r="AK28" s="12" t="s">
        <v>117</v>
      </c>
      <c r="AL28" s="12" t="s">
        <v>118</v>
      </c>
      <c r="AM28" s="12" t="s">
        <v>121</v>
      </c>
      <c r="AN28" s="12" t="s">
        <v>119</v>
      </c>
      <c r="AO28" s="12" t="s">
        <v>120</v>
      </c>
    </row>
    <row r="29" spans="1:41">
      <c r="A29" s="1" t="s">
        <v>16</v>
      </c>
      <c r="B29" t="s">
        <v>92</v>
      </c>
      <c r="C29">
        <f ca="1">INDIRECT(ADDRESS(20,1,1,TRUE,C28))</f>
        <v>134</v>
      </c>
      <c r="D29">
        <f t="shared" ref="D29:J29" ca="1" si="57">INDIRECT(ADDRESS(20,1,1,TRUE,D28))</f>
        <v>0</v>
      </c>
      <c r="E29">
        <f t="shared" ca="1" si="57"/>
        <v>0</v>
      </c>
      <c r="F29">
        <f t="shared" ca="1" si="57"/>
        <v>0</v>
      </c>
      <c r="G29">
        <f t="shared" ca="1" si="57"/>
        <v>0</v>
      </c>
      <c r="H29">
        <f t="shared" ca="1" si="57"/>
        <v>0</v>
      </c>
      <c r="I29">
        <f t="shared" ca="1" si="57"/>
        <v>0</v>
      </c>
      <c r="J29">
        <f t="shared" ca="1" si="57"/>
        <v>0</v>
      </c>
      <c r="K29">
        <f t="shared" ref="K29:L29" ca="1" si="58">INDIRECT(ADDRESS(20,1,1,TRUE,K28))</f>
        <v>0</v>
      </c>
      <c r="L29">
        <f t="shared" ca="1" si="58"/>
        <v>0</v>
      </c>
      <c r="M29">
        <f t="shared" ref="M29:N29" ca="1" si="59">INDIRECT(ADDRESS(20,1,1,TRUE,M28))</f>
        <v>0</v>
      </c>
      <c r="N29">
        <f t="shared" ca="1" si="59"/>
        <v>0</v>
      </c>
      <c r="O29">
        <f t="shared" ref="O29:Q29" ca="1" si="60">INDIRECT(ADDRESS(20,1,1,TRUE,O28))</f>
        <v>0</v>
      </c>
      <c r="P29">
        <f t="shared" ca="1" si="60"/>
        <v>0</v>
      </c>
      <c r="Q29">
        <f t="shared" ca="1" si="60"/>
        <v>0</v>
      </c>
      <c r="R29">
        <f t="shared" ref="R29:S29" ca="1" si="61">INDIRECT(ADDRESS(20,1,1,TRUE,R28))</f>
        <v>0</v>
      </c>
      <c r="S29">
        <f t="shared" ca="1" si="61"/>
        <v>0</v>
      </c>
      <c r="U29" s="1" t="s">
        <v>16</v>
      </c>
      <c r="W29" s="4" t="s">
        <v>92</v>
      </c>
      <c r="X29" s="7">
        <f t="shared" ref="X29:AE31" ca="1" si="62">C29*100/C$6</f>
        <v>11.02880658436214</v>
      </c>
      <c r="Y29" s="7">
        <f t="shared" ca="1" si="62"/>
        <v>0</v>
      </c>
      <c r="Z29" s="7">
        <f t="shared" ca="1" si="62"/>
        <v>0</v>
      </c>
      <c r="AA29" s="7">
        <f t="shared" ca="1" si="62"/>
        <v>0</v>
      </c>
      <c r="AB29" s="7">
        <f t="shared" ca="1" si="62"/>
        <v>0</v>
      </c>
      <c r="AC29" s="7">
        <f t="shared" ca="1" si="62"/>
        <v>0</v>
      </c>
      <c r="AD29" s="7">
        <f t="shared" ca="1" si="62"/>
        <v>0</v>
      </c>
      <c r="AE29" s="7">
        <f t="shared" ca="1" si="62"/>
        <v>0</v>
      </c>
      <c r="AF29" s="11" t="s">
        <v>92</v>
      </c>
      <c r="AG29" s="7">
        <f t="shared" ref="AG29:AO31" ca="1" si="63">K29*100/K$6</f>
        <v>0</v>
      </c>
      <c r="AH29" s="7">
        <f t="shared" ca="1" si="63"/>
        <v>0</v>
      </c>
      <c r="AI29" s="7">
        <f t="shared" ca="1" si="63"/>
        <v>0</v>
      </c>
      <c r="AJ29" s="7">
        <f t="shared" ca="1" si="63"/>
        <v>0</v>
      </c>
      <c r="AK29" s="7">
        <f t="shared" ca="1" si="63"/>
        <v>0</v>
      </c>
      <c r="AL29" s="7">
        <f t="shared" ca="1" si="63"/>
        <v>0</v>
      </c>
      <c r="AM29" s="7">
        <f t="shared" ca="1" si="63"/>
        <v>0</v>
      </c>
      <c r="AN29" s="7">
        <f t="shared" ca="1" si="63"/>
        <v>0</v>
      </c>
      <c r="AO29" s="7">
        <f t="shared" ca="1" si="63"/>
        <v>0</v>
      </c>
    </row>
    <row r="30" spans="1:41">
      <c r="B30" t="s">
        <v>2</v>
      </c>
      <c r="C30">
        <f ca="1">INDIRECT(ADDRESS(20,2,1,TRUE,C28))</f>
        <v>909</v>
      </c>
      <c r="D30">
        <f t="shared" ref="D30:J30" ca="1" si="64">INDIRECT(ADDRESS(20,2,1,TRUE,D28))</f>
        <v>253</v>
      </c>
      <c r="E30">
        <f t="shared" ca="1" si="64"/>
        <v>242</v>
      </c>
      <c r="F30">
        <f t="shared" ca="1" si="64"/>
        <v>394</v>
      </c>
      <c r="G30">
        <f t="shared" ca="1" si="64"/>
        <v>286</v>
      </c>
      <c r="H30">
        <f t="shared" ca="1" si="64"/>
        <v>67</v>
      </c>
      <c r="I30">
        <f t="shared" ca="1" si="64"/>
        <v>313</v>
      </c>
      <c r="J30">
        <f t="shared" ca="1" si="64"/>
        <v>403</v>
      </c>
      <c r="K30">
        <f t="shared" ref="K30:L30" ca="1" si="65">INDIRECT(ADDRESS(20,2,1,TRUE,K28))</f>
        <v>337</v>
      </c>
      <c r="L30">
        <f t="shared" ca="1" si="65"/>
        <v>190</v>
      </c>
      <c r="M30">
        <f t="shared" ref="M30:N30" ca="1" si="66">INDIRECT(ADDRESS(20,2,1,TRUE,M28))</f>
        <v>208</v>
      </c>
      <c r="N30">
        <f t="shared" ca="1" si="66"/>
        <v>371</v>
      </c>
      <c r="O30">
        <f t="shared" ref="O30:Q30" ca="1" si="67">INDIRECT(ADDRESS(20,2,1,TRUE,O28))</f>
        <v>86</v>
      </c>
      <c r="P30">
        <f t="shared" ca="1" si="67"/>
        <v>112</v>
      </c>
      <c r="Q30">
        <f t="shared" ca="1" si="67"/>
        <v>387</v>
      </c>
      <c r="R30">
        <f t="shared" ref="R30:S30" ca="1" si="68">INDIRECT(ADDRESS(20,2,1,TRUE,R28))</f>
        <v>873</v>
      </c>
      <c r="S30">
        <f t="shared" ca="1" si="68"/>
        <v>36</v>
      </c>
      <c r="W30" s="4" t="s">
        <v>2</v>
      </c>
      <c r="X30" s="7">
        <f t="shared" ca="1" si="62"/>
        <v>74.81481481481481</v>
      </c>
      <c r="Y30" s="7">
        <f t="shared" ca="1" si="62"/>
        <v>76.204819277108427</v>
      </c>
      <c r="Z30" s="7">
        <f t="shared" ca="1" si="62"/>
        <v>66.850828729281773</v>
      </c>
      <c r="AA30" s="7">
        <f t="shared" ca="1" si="62"/>
        <v>69.73451327433628</v>
      </c>
      <c r="AB30" s="7">
        <f t="shared" ca="1" si="62"/>
        <v>62.039045553145336</v>
      </c>
      <c r="AC30" s="7">
        <f t="shared" ca="1" si="62"/>
        <v>17.962466487935657</v>
      </c>
      <c r="AD30" s="7">
        <f t="shared" ca="1" si="62"/>
        <v>85.753424657534254</v>
      </c>
      <c r="AE30" s="7">
        <f t="shared" ca="1" si="62"/>
        <v>64.686998394863565</v>
      </c>
      <c r="AF30" s="11" t="s">
        <v>2</v>
      </c>
      <c r="AG30" s="7">
        <f t="shared" ca="1" si="63"/>
        <v>70.062370062370064</v>
      </c>
      <c r="AH30" s="7">
        <f t="shared" ca="1" si="63"/>
        <v>71.969696969696969</v>
      </c>
      <c r="AI30" s="7">
        <f t="shared" ca="1" si="63"/>
        <v>69.565217391304344</v>
      </c>
      <c r="AJ30" s="7">
        <f t="shared" ca="1" si="63"/>
        <v>73.757455268389663</v>
      </c>
      <c r="AK30" s="7">
        <f t="shared" ca="1" si="63"/>
        <v>84.313725490196077</v>
      </c>
      <c r="AL30" s="7">
        <f t="shared" ca="1" si="63"/>
        <v>80</v>
      </c>
      <c r="AM30" s="7">
        <f t="shared" ca="1" si="63"/>
        <v>61.428571428571431</v>
      </c>
      <c r="AN30" s="7">
        <f t="shared" ca="1" si="63"/>
        <v>75.388601036269435</v>
      </c>
      <c r="AO30" s="7">
        <f t="shared" ca="1" si="63"/>
        <v>63.157894736842103</v>
      </c>
    </row>
    <row r="31" spans="1:41">
      <c r="B31" t="s">
        <v>3</v>
      </c>
      <c r="C31">
        <f ca="1">INDIRECT(ADDRESS(20,3,1,TRUE,C28))</f>
        <v>306</v>
      </c>
      <c r="D31">
        <f t="shared" ref="D31:S31" ca="1" si="69">INDIRECT(ADDRESS(20,3,1,TRUE,D28))</f>
        <v>79</v>
      </c>
      <c r="E31">
        <f t="shared" ca="1" si="69"/>
        <v>120</v>
      </c>
      <c r="F31">
        <f t="shared" ca="1" si="69"/>
        <v>171</v>
      </c>
      <c r="G31">
        <f t="shared" ca="1" si="69"/>
        <v>175</v>
      </c>
      <c r="H31">
        <f t="shared" ca="1" si="69"/>
        <v>306</v>
      </c>
      <c r="I31">
        <f t="shared" ca="1" si="69"/>
        <v>52</v>
      </c>
      <c r="J31">
        <f t="shared" ca="1" si="69"/>
        <v>220</v>
      </c>
      <c r="K31">
        <f t="shared" ca="1" si="69"/>
        <v>144</v>
      </c>
      <c r="L31">
        <f t="shared" ca="1" si="69"/>
        <v>74</v>
      </c>
      <c r="M31">
        <f t="shared" ca="1" si="69"/>
        <v>91</v>
      </c>
      <c r="N31">
        <f t="shared" ca="1" si="69"/>
        <v>132</v>
      </c>
      <c r="O31">
        <f t="shared" ca="1" si="69"/>
        <v>16</v>
      </c>
      <c r="P31">
        <f t="shared" ca="1" si="69"/>
        <v>28</v>
      </c>
      <c r="Q31">
        <f t="shared" ca="1" si="69"/>
        <v>243</v>
      </c>
      <c r="R31">
        <f t="shared" ca="1" si="69"/>
        <v>285</v>
      </c>
      <c r="S31">
        <f t="shared" ca="1" si="69"/>
        <v>21</v>
      </c>
      <c r="W31" s="4" t="s">
        <v>3</v>
      </c>
      <c r="X31" s="7">
        <f t="shared" ca="1" si="62"/>
        <v>25.185185185185187</v>
      </c>
      <c r="Y31" s="7">
        <f t="shared" ca="1" si="62"/>
        <v>23.795180722891565</v>
      </c>
      <c r="Z31" s="7">
        <f t="shared" ca="1" si="62"/>
        <v>33.149171270718234</v>
      </c>
      <c r="AA31" s="7">
        <f t="shared" ca="1" si="62"/>
        <v>30.265486725663717</v>
      </c>
      <c r="AB31" s="7">
        <f t="shared" ca="1" si="62"/>
        <v>37.960954446854664</v>
      </c>
      <c r="AC31" s="7">
        <f t="shared" ca="1" si="62"/>
        <v>82.037533512064343</v>
      </c>
      <c r="AD31" s="7">
        <f t="shared" ca="1" si="62"/>
        <v>14.246575342465754</v>
      </c>
      <c r="AE31" s="7">
        <f t="shared" ca="1" si="62"/>
        <v>35.313001605136435</v>
      </c>
      <c r="AF31" s="11" t="s">
        <v>3</v>
      </c>
      <c r="AG31" s="7">
        <f t="shared" ca="1" si="63"/>
        <v>29.937629937629939</v>
      </c>
      <c r="AH31" s="7">
        <f t="shared" ca="1" si="63"/>
        <v>28.030303030303031</v>
      </c>
      <c r="AI31" s="7">
        <f t="shared" ca="1" si="63"/>
        <v>30.434782608695652</v>
      </c>
      <c r="AJ31" s="7">
        <f t="shared" ca="1" si="63"/>
        <v>26.242544731610337</v>
      </c>
      <c r="AK31" s="7">
        <f t="shared" ca="1" si="63"/>
        <v>15.686274509803921</v>
      </c>
      <c r="AL31" s="7">
        <f t="shared" ca="1" si="63"/>
        <v>20</v>
      </c>
      <c r="AM31" s="7">
        <f t="shared" ca="1" si="63"/>
        <v>38.571428571428569</v>
      </c>
      <c r="AN31" s="7">
        <f t="shared" ca="1" si="63"/>
        <v>24.611398963730569</v>
      </c>
      <c r="AO31" s="7">
        <f t="shared" ca="1" si="63"/>
        <v>36.842105263157897</v>
      </c>
    </row>
    <row r="33" spans="1:41">
      <c r="C33" t="s">
        <v>102</v>
      </c>
      <c r="D33" t="s">
        <v>103</v>
      </c>
      <c r="E33" t="s">
        <v>104</v>
      </c>
      <c r="F33" t="s">
        <v>97</v>
      </c>
      <c r="G33" t="s">
        <v>98</v>
      </c>
      <c r="H33" t="s">
        <v>99</v>
      </c>
      <c r="I33" t="s">
        <v>100</v>
      </c>
      <c r="J33" t="s">
        <v>101</v>
      </c>
      <c r="K33" t="s">
        <v>106</v>
      </c>
      <c r="L33" t="s">
        <v>108</v>
      </c>
      <c r="M33" t="s">
        <v>109</v>
      </c>
      <c r="N33" t="s">
        <v>112</v>
      </c>
      <c r="O33" t="s">
        <v>117</v>
      </c>
      <c r="P33" t="s">
        <v>118</v>
      </c>
      <c r="Q33" t="s">
        <v>121</v>
      </c>
      <c r="R33" t="s">
        <v>119</v>
      </c>
      <c r="S33" t="s">
        <v>120</v>
      </c>
      <c r="X33" s="8" t="s">
        <v>102</v>
      </c>
      <c r="Y33" s="8" t="s">
        <v>103</v>
      </c>
      <c r="Z33" s="8" t="s">
        <v>104</v>
      </c>
      <c r="AA33" s="8" t="s">
        <v>97</v>
      </c>
      <c r="AB33" s="8" t="s">
        <v>98</v>
      </c>
      <c r="AC33" s="8" t="s">
        <v>99</v>
      </c>
      <c r="AD33" s="8" t="s">
        <v>100</v>
      </c>
      <c r="AE33" s="8" t="s">
        <v>101</v>
      </c>
      <c r="AG33" s="8" t="s">
        <v>106</v>
      </c>
      <c r="AH33" s="8" t="s">
        <v>108</v>
      </c>
      <c r="AI33" s="8" t="s">
        <v>109</v>
      </c>
      <c r="AJ33" s="8" t="s">
        <v>112</v>
      </c>
      <c r="AK33" s="12" t="s">
        <v>117</v>
      </c>
      <c r="AL33" s="12" t="s">
        <v>118</v>
      </c>
      <c r="AM33" s="12" t="s">
        <v>121</v>
      </c>
      <c r="AN33" s="12" t="s">
        <v>119</v>
      </c>
      <c r="AO33" s="12" t="s">
        <v>120</v>
      </c>
    </row>
    <row r="34" spans="1:41">
      <c r="A34" s="1" t="s">
        <v>17</v>
      </c>
      <c r="B34" t="s">
        <v>92</v>
      </c>
      <c r="C34">
        <f ca="1">INDIRECT(ADDRESS(23,1,1,TRUE,C33))</f>
        <v>134</v>
      </c>
      <c r="D34">
        <f t="shared" ref="D34:J34" ca="1" si="70">INDIRECT(ADDRESS(23,1,1,TRUE,D33))</f>
        <v>0</v>
      </c>
      <c r="E34">
        <f t="shared" ca="1" si="70"/>
        <v>0</v>
      </c>
      <c r="F34">
        <f t="shared" ca="1" si="70"/>
        <v>0</v>
      </c>
      <c r="G34">
        <f t="shared" ca="1" si="70"/>
        <v>0</v>
      </c>
      <c r="H34">
        <f t="shared" ca="1" si="70"/>
        <v>0</v>
      </c>
      <c r="I34">
        <f t="shared" ca="1" si="70"/>
        <v>0</v>
      </c>
      <c r="J34">
        <f t="shared" ca="1" si="70"/>
        <v>0</v>
      </c>
      <c r="K34">
        <f t="shared" ref="K34:L34" ca="1" si="71">INDIRECT(ADDRESS(23,1,1,TRUE,K33))</f>
        <v>0</v>
      </c>
      <c r="L34">
        <f t="shared" ca="1" si="71"/>
        <v>0</v>
      </c>
      <c r="M34">
        <f t="shared" ref="M34:N34" ca="1" si="72">INDIRECT(ADDRESS(23,1,1,TRUE,M33))</f>
        <v>0</v>
      </c>
      <c r="N34">
        <f t="shared" ca="1" si="72"/>
        <v>0</v>
      </c>
      <c r="O34">
        <f t="shared" ref="O34:Q34" ca="1" si="73">INDIRECT(ADDRESS(23,1,1,TRUE,O33))</f>
        <v>0</v>
      </c>
      <c r="P34">
        <f t="shared" ca="1" si="73"/>
        <v>0</v>
      </c>
      <c r="Q34">
        <f t="shared" ca="1" si="73"/>
        <v>0</v>
      </c>
      <c r="R34">
        <f t="shared" ref="R34:S34" ca="1" si="74">INDIRECT(ADDRESS(23,1,1,TRUE,R33))</f>
        <v>0</v>
      </c>
      <c r="S34">
        <f t="shared" ca="1" si="74"/>
        <v>0</v>
      </c>
      <c r="U34" s="1" t="s">
        <v>17</v>
      </c>
      <c r="W34" s="4" t="s">
        <v>92</v>
      </c>
      <c r="X34" s="7">
        <f t="shared" ref="X34:AE36" ca="1" si="75">C34*100/C$6</f>
        <v>11.02880658436214</v>
      </c>
      <c r="Y34" s="7">
        <f t="shared" ca="1" si="75"/>
        <v>0</v>
      </c>
      <c r="Z34" s="7">
        <f t="shared" ca="1" si="75"/>
        <v>0</v>
      </c>
      <c r="AA34" s="7">
        <f t="shared" ca="1" si="75"/>
        <v>0</v>
      </c>
      <c r="AB34" s="7">
        <f t="shared" ca="1" si="75"/>
        <v>0</v>
      </c>
      <c r="AC34" s="7">
        <f t="shared" ca="1" si="75"/>
        <v>0</v>
      </c>
      <c r="AD34" s="7">
        <f t="shared" ca="1" si="75"/>
        <v>0</v>
      </c>
      <c r="AE34" s="7">
        <f t="shared" ca="1" si="75"/>
        <v>0</v>
      </c>
      <c r="AF34" s="11" t="s">
        <v>92</v>
      </c>
      <c r="AG34" s="7">
        <f t="shared" ref="AG34:AO36" ca="1" si="76">K34*100/K$6</f>
        <v>0</v>
      </c>
      <c r="AH34" s="7">
        <f t="shared" ca="1" si="76"/>
        <v>0</v>
      </c>
      <c r="AI34" s="7">
        <f t="shared" ca="1" si="76"/>
        <v>0</v>
      </c>
      <c r="AJ34" s="7">
        <f t="shared" ca="1" si="76"/>
        <v>0</v>
      </c>
      <c r="AK34" s="7">
        <f t="shared" ca="1" si="76"/>
        <v>0</v>
      </c>
      <c r="AL34" s="7">
        <f t="shared" ca="1" si="76"/>
        <v>0</v>
      </c>
      <c r="AM34" s="7">
        <f t="shared" ca="1" si="76"/>
        <v>0</v>
      </c>
      <c r="AN34" s="7">
        <f t="shared" ca="1" si="76"/>
        <v>0</v>
      </c>
      <c r="AO34" s="7">
        <f t="shared" ca="1" si="76"/>
        <v>0</v>
      </c>
    </row>
    <row r="35" spans="1:41">
      <c r="B35" t="s">
        <v>2</v>
      </c>
      <c r="C35">
        <f ca="1">INDIRECT(ADDRESS(23,2,1,TRUE,C33))</f>
        <v>954</v>
      </c>
      <c r="D35">
        <f t="shared" ref="D35:J35" ca="1" si="77">INDIRECT(ADDRESS(23,2,1,TRUE,D33))</f>
        <v>240</v>
      </c>
      <c r="E35">
        <f t="shared" ca="1" si="77"/>
        <v>101</v>
      </c>
      <c r="F35">
        <f t="shared" ca="1" si="77"/>
        <v>372</v>
      </c>
      <c r="G35">
        <f t="shared" ca="1" si="77"/>
        <v>390</v>
      </c>
      <c r="H35">
        <f t="shared" ca="1" si="77"/>
        <v>256</v>
      </c>
      <c r="I35">
        <f t="shared" ca="1" si="77"/>
        <v>328</v>
      </c>
      <c r="J35">
        <f t="shared" ca="1" si="77"/>
        <v>432</v>
      </c>
      <c r="K35">
        <f t="shared" ref="K35:L35" ca="1" si="78">INDIRECT(ADDRESS(23,2,1,TRUE,K33))</f>
        <v>371</v>
      </c>
      <c r="L35">
        <f t="shared" ca="1" si="78"/>
        <v>182</v>
      </c>
      <c r="M35">
        <f t="shared" ref="M35:N35" ca="1" si="79">INDIRECT(ADDRESS(23,2,1,TRUE,M33))</f>
        <v>219</v>
      </c>
      <c r="N35">
        <f t="shared" ca="1" si="79"/>
        <v>379</v>
      </c>
      <c r="O35">
        <f t="shared" ref="O35:Q35" ca="1" si="80">INDIRECT(ADDRESS(23,2,1,TRUE,O33))</f>
        <v>89</v>
      </c>
      <c r="P35">
        <f t="shared" ca="1" si="80"/>
        <v>114</v>
      </c>
      <c r="Q35">
        <f t="shared" ca="1" si="80"/>
        <v>435</v>
      </c>
      <c r="R35">
        <f t="shared" ref="R35:S35" ca="1" si="81">INDIRECT(ADDRESS(23,2,1,TRUE,R33))</f>
        <v>910</v>
      </c>
      <c r="S35">
        <f t="shared" ca="1" si="81"/>
        <v>44</v>
      </c>
      <c r="W35" s="4" t="s">
        <v>2</v>
      </c>
      <c r="X35" s="7">
        <f t="shared" ca="1" si="75"/>
        <v>78.518518518518519</v>
      </c>
      <c r="Y35" s="7">
        <f t="shared" ca="1" si="75"/>
        <v>72.289156626506028</v>
      </c>
      <c r="Z35" s="7">
        <f t="shared" ca="1" si="75"/>
        <v>27.900552486187845</v>
      </c>
      <c r="AA35" s="7">
        <f t="shared" ca="1" si="75"/>
        <v>65.840707964601776</v>
      </c>
      <c r="AB35" s="7">
        <f t="shared" ca="1" si="75"/>
        <v>84.598698481561826</v>
      </c>
      <c r="AC35" s="7">
        <f t="shared" ca="1" si="75"/>
        <v>68.632707774798931</v>
      </c>
      <c r="AD35" s="7">
        <f t="shared" ca="1" si="75"/>
        <v>89.863013698630141</v>
      </c>
      <c r="AE35" s="7">
        <f t="shared" ca="1" si="75"/>
        <v>69.341894060995187</v>
      </c>
      <c r="AF35" s="11" t="s">
        <v>2</v>
      </c>
      <c r="AG35" s="7">
        <f t="shared" ca="1" si="76"/>
        <v>77.130977130977129</v>
      </c>
      <c r="AH35" s="7">
        <f t="shared" ca="1" si="76"/>
        <v>68.939393939393938</v>
      </c>
      <c r="AI35" s="7">
        <f t="shared" ca="1" si="76"/>
        <v>73.244147157190639</v>
      </c>
      <c r="AJ35" s="7">
        <f t="shared" ca="1" si="76"/>
        <v>75.347912524850898</v>
      </c>
      <c r="AK35" s="7">
        <f t="shared" ca="1" si="76"/>
        <v>87.254901960784309</v>
      </c>
      <c r="AL35" s="7">
        <f t="shared" ca="1" si="76"/>
        <v>81.428571428571431</v>
      </c>
      <c r="AM35" s="7">
        <f t="shared" ca="1" si="76"/>
        <v>69.047619047619051</v>
      </c>
      <c r="AN35" s="7">
        <f t="shared" ca="1" si="76"/>
        <v>78.583765112262526</v>
      </c>
      <c r="AO35" s="7">
        <f t="shared" ca="1" si="76"/>
        <v>77.192982456140356</v>
      </c>
    </row>
    <row r="36" spans="1:41">
      <c r="B36" t="s">
        <v>3</v>
      </c>
      <c r="C36">
        <f ca="1">INDIRECT(ADDRESS(23,3,1,TRUE,C33))</f>
        <v>261</v>
      </c>
      <c r="D36">
        <f t="shared" ref="D36:S36" ca="1" si="82">INDIRECT(ADDRESS(23,3,1,TRUE,D33))</f>
        <v>92</v>
      </c>
      <c r="E36">
        <f t="shared" ca="1" si="82"/>
        <v>261</v>
      </c>
      <c r="F36">
        <f t="shared" ca="1" si="82"/>
        <v>193</v>
      </c>
      <c r="G36">
        <f t="shared" ca="1" si="82"/>
        <v>71</v>
      </c>
      <c r="H36">
        <f t="shared" ca="1" si="82"/>
        <v>117</v>
      </c>
      <c r="I36">
        <f t="shared" ca="1" si="82"/>
        <v>37</v>
      </c>
      <c r="J36">
        <f t="shared" ca="1" si="82"/>
        <v>191</v>
      </c>
      <c r="K36">
        <f t="shared" ca="1" si="82"/>
        <v>110</v>
      </c>
      <c r="L36">
        <f t="shared" ca="1" si="82"/>
        <v>82</v>
      </c>
      <c r="M36">
        <f t="shared" ca="1" si="82"/>
        <v>80</v>
      </c>
      <c r="N36">
        <f t="shared" ca="1" si="82"/>
        <v>124</v>
      </c>
      <c r="O36">
        <f t="shared" ca="1" si="82"/>
        <v>13</v>
      </c>
      <c r="P36">
        <f t="shared" ca="1" si="82"/>
        <v>26</v>
      </c>
      <c r="Q36">
        <f t="shared" ca="1" si="82"/>
        <v>195</v>
      </c>
      <c r="R36">
        <f t="shared" ca="1" si="82"/>
        <v>248</v>
      </c>
      <c r="S36">
        <f t="shared" ca="1" si="82"/>
        <v>13</v>
      </c>
      <c r="W36" s="4" t="s">
        <v>3</v>
      </c>
      <c r="X36" s="7">
        <f t="shared" ca="1" si="75"/>
        <v>21.481481481481481</v>
      </c>
      <c r="Y36" s="7">
        <f t="shared" ca="1" si="75"/>
        <v>27.710843373493976</v>
      </c>
      <c r="Z36" s="7">
        <f t="shared" ca="1" si="75"/>
        <v>72.099447513812152</v>
      </c>
      <c r="AA36" s="7">
        <f t="shared" ca="1" si="75"/>
        <v>34.159292035398231</v>
      </c>
      <c r="AB36" s="7">
        <f t="shared" ca="1" si="75"/>
        <v>15.401301518438178</v>
      </c>
      <c r="AC36" s="7">
        <f t="shared" ca="1" si="75"/>
        <v>31.367292225201073</v>
      </c>
      <c r="AD36" s="7">
        <f t="shared" ca="1" si="75"/>
        <v>10.136986301369863</v>
      </c>
      <c r="AE36" s="7">
        <f t="shared" ca="1" si="75"/>
        <v>30.658105939004816</v>
      </c>
      <c r="AF36" s="11" t="s">
        <v>3</v>
      </c>
      <c r="AG36" s="7">
        <f t="shared" ca="1" si="76"/>
        <v>22.869022869022871</v>
      </c>
      <c r="AH36" s="7">
        <f t="shared" ca="1" si="76"/>
        <v>31.060606060606062</v>
      </c>
      <c r="AI36" s="7">
        <f t="shared" ca="1" si="76"/>
        <v>26.755852842809364</v>
      </c>
      <c r="AJ36" s="7">
        <f t="shared" ca="1" si="76"/>
        <v>24.652087475149106</v>
      </c>
      <c r="AK36" s="7">
        <f t="shared" ca="1" si="76"/>
        <v>12.745098039215685</v>
      </c>
      <c r="AL36" s="7">
        <f t="shared" ca="1" si="76"/>
        <v>18.571428571428573</v>
      </c>
      <c r="AM36" s="7">
        <f t="shared" ca="1" si="76"/>
        <v>30.952380952380953</v>
      </c>
      <c r="AN36" s="7">
        <f t="shared" ca="1" si="76"/>
        <v>21.416234887737478</v>
      </c>
      <c r="AO36" s="7">
        <f t="shared" ca="1" si="76"/>
        <v>22.807017543859651</v>
      </c>
    </row>
    <row r="38" spans="1:41">
      <c r="C38" t="s">
        <v>102</v>
      </c>
      <c r="D38" t="s">
        <v>103</v>
      </c>
      <c r="E38" t="s">
        <v>104</v>
      </c>
      <c r="F38" t="s">
        <v>97</v>
      </c>
      <c r="G38" t="s">
        <v>98</v>
      </c>
      <c r="H38" t="s">
        <v>99</v>
      </c>
      <c r="I38" t="s">
        <v>100</v>
      </c>
      <c r="J38" t="s">
        <v>101</v>
      </c>
      <c r="K38" t="s">
        <v>106</v>
      </c>
      <c r="L38" t="s">
        <v>108</v>
      </c>
      <c r="M38" t="s">
        <v>109</v>
      </c>
      <c r="N38" t="s">
        <v>112</v>
      </c>
      <c r="O38" t="s">
        <v>117</v>
      </c>
      <c r="P38" t="s">
        <v>118</v>
      </c>
      <c r="Q38" t="s">
        <v>121</v>
      </c>
      <c r="R38" t="s">
        <v>119</v>
      </c>
      <c r="S38" t="s">
        <v>120</v>
      </c>
      <c r="X38" s="6" t="s">
        <v>102</v>
      </c>
      <c r="Y38" s="6" t="s">
        <v>103</v>
      </c>
      <c r="Z38" s="6" t="s">
        <v>104</v>
      </c>
      <c r="AA38" s="6" t="s">
        <v>97</v>
      </c>
      <c r="AB38" s="6" t="s">
        <v>98</v>
      </c>
      <c r="AC38" s="6" t="s">
        <v>99</v>
      </c>
      <c r="AD38" s="6" t="s">
        <v>100</v>
      </c>
      <c r="AE38" s="6" t="s">
        <v>101</v>
      </c>
      <c r="AG38" s="8" t="s">
        <v>106</v>
      </c>
      <c r="AH38" s="8" t="s">
        <v>108</v>
      </c>
      <c r="AI38" s="8" t="s">
        <v>109</v>
      </c>
      <c r="AJ38" s="8" t="s">
        <v>112</v>
      </c>
      <c r="AK38" s="12" t="s">
        <v>117</v>
      </c>
      <c r="AL38" s="12" t="s">
        <v>118</v>
      </c>
      <c r="AM38" s="12" t="s">
        <v>121</v>
      </c>
      <c r="AN38" s="12" t="s">
        <v>119</v>
      </c>
      <c r="AO38" s="12" t="s">
        <v>120</v>
      </c>
    </row>
    <row r="39" spans="1:41">
      <c r="A39" s="1" t="s">
        <v>18</v>
      </c>
      <c r="B39" t="s">
        <v>92</v>
      </c>
      <c r="C39">
        <f ca="1">INDIRECT(ADDRESS(26,1,1,TRUE,C38))</f>
        <v>134</v>
      </c>
      <c r="D39">
        <f t="shared" ref="D39:J39" ca="1" si="83">INDIRECT(ADDRESS(26,1,1,TRUE,D38))</f>
        <v>0</v>
      </c>
      <c r="E39">
        <f t="shared" ca="1" si="83"/>
        <v>0</v>
      </c>
      <c r="F39">
        <f t="shared" ca="1" si="83"/>
        <v>0</v>
      </c>
      <c r="G39">
        <f t="shared" ca="1" si="83"/>
        <v>0</v>
      </c>
      <c r="H39">
        <f t="shared" ca="1" si="83"/>
        <v>0</v>
      </c>
      <c r="I39">
        <f t="shared" ca="1" si="83"/>
        <v>0</v>
      </c>
      <c r="J39">
        <f t="shared" ca="1" si="83"/>
        <v>0</v>
      </c>
      <c r="K39">
        <f t="shared" ref="K39:L39" ca="1" si="84">INDIRECT(ADDRESS(26,1,1,TRUE,K38))</f>
        <v>0</v>
      </c>
      <c r="L39">
        <f t="shared" ca="1" si="84"/>
        <v>0</v>
      </c>
      <c r="M39">
        <f t="shared" ref="M39:N39" ca="1" si="85">INDIRECT(ADDRESS(26,1,1,TRUE,M38))</f>
        <v>0</v>
      </c>
      <c r="N39">
        <f t="shared" ca="1" si="85"/>
        <v>0</v>
      </c>
      <c r="O39">
        <f t="shared" ref="O39:Q39" ca="1" si="86">INDIRECT(ADDRESS(26,1,1,TRUE,O38))</f>
        <v>0</v>
      </c>
      <c r="P39">
        <f t="shared" ca="1" si="86"/>
        <v>0</v>
      </c>
      <c r="Q39">
        <f t="shared" ca="1" si="86"/>
        <v>0</v>
      </c>
      <c r="R39">
        <f t="shared" ref="R39:S39" ca="1" si="87">INDIRECT(ADDRESS(26,1,1,TRUE,R38))</f>
        <v>0</v>
      </c>
      <c r="S39">
        <f t="shared" ca="1" si="87"/>
        <v>0</v>
      </c>
      <c r="U39" s="1" t="s">
        <v>18</v>
      </c>
      <c r="W39" s="4" t="s">
        <v>92</v>
      </c>
      <c r="X39" s="7">
        <f t="shared" ref="X39:AE41" ca="1" si="88">C39*100/C$6</f>
        <v>11.02880658436214</v>
      </c>
      <c r="Y39" s="7">
        <f t="shared" ca="1" si="88"/>
        <v>0</v>
      </c>
      <c r="Z39" s="7">
        <f t="shared" ca="1" si="88"/>
        <v>0</v>
      </c>
      <c r="AA39" s="7">
        <f t="shared" ca="1" si="88"/>
        <v>0</v>
      </c>
      <c r="AB39" s="7">
        <f t="shared" ca="1" si="88"/>
        <v>0</v>
      </c>
      <c r="AC39" s="7">
        <f t="shared" ca="1" si="88"/>
        <v>0</v>
      </c>
      <c r="AD39" s="7">
        <f t="shared" ca="1" si="88"/>
        <v>0</v>
      </c>
      <c r="AE39" s="7">
        <f t="shared" ca="1" si="88"/>
        <v>0</v>
      </c>
      <c r="AF39" s="11" t="s">
        <v>92</v>
      </c>
      <c r="AG39" s="7">
        <f t="shared" ref="AG39:AO41" ca="1" si="89">K39*100/K$6</f>
        <v>0</v>
      </c>
      <c r="AH39" s="7">
        <f t="shared" ca="1" si="89"/>
        <v>0</v>
      </c>
      <c r="AI39" s="7">
        <f t="shared" ca="1" si="89"/>
        <v>0</v>
      </c>
      <c r="AJ39" s="7">
        <f t="shared" ca="1" si="89"/>
        <v>0</v>
      </c>
      <c r="AK39" s="7">
        <f t="shared" ca="1" si="89"/>
        <v>0</v>
      </c>
      <c r="AL39" s="7">
        <f t="shared" ca="1" si="89"/>
        <v>0</v>
      </c>
      <c r="AM39" s="7">
        <f t="shared" ca="1" si="89"/>
        <v>0</v>
      </c>
      <c r="AN39" s="7">
        <f t="shared" ca="1" si="89"/>
        <v>0</v>
      </c>
      <c r="AO39" s="7">
        <f t="shared" ca="1" si="89"/>
        <v>0</v>
      </c>
    </row>
    <row r="40" spans="1:41">
      <c r="B40" t="s">
        <v>2</v>
      </c>
      <c r="C40">
        <f ca="1">INDIRECT(ADDRESS(26,2,1,TRUE,C38))</f>
        <v>832</v>
      </c>
      <c r="D40">
        <f t="shared" ref="D40:J40" ca="1" si="90">INDIRECT(ADDRESS(26,2,1,TRUE,D38))</f>
        <v>193</v>
      </c>
      <c r="E40">
        <f t="shared" ca="1" si="90"/>
        <v>187</v>
      </c>
      <c r="F40">
        <f t="shared" ca="1" si="90"/>
        <v>182</v>
      </c>
      <c r="G40">
        <f t="shared" ca="1" si="90"/>
        <v>328</v>
      </c>
      <c r="H40">
        <f t="shared" ca="1" si="90"/>
        <v>202</v>
      </c>
      <c r="I40">
        <f t="shared" ca="1" si="90"/>
        <v>278</v>
      </c>
      <c r="J40">
        <f t="shared" ca="1" si="90"/>
        <v>367</v>
      </c>
      <c r="K40">
        <f t="shared" ref="K40:L40" ca="1" si="91">INDIRECT(ADDRESS(26,2,1,TRUE,K38))</f>
        <v>313</v>
      </c>
      <c r="L40">
        <f t="shared" ca="1" si="91"/>
        <v>158</v>
      </c>
      <c r="M40">
        <f t="shared" ref="M40:N40" ca="1" si="92">INDIRECT(ADDRESS(26,2,1,TRUE,M38))</f>
        <v>175</v>
      </c>
      <c r="N40">
        <f t="shared" ca="1" si="92"/>
        <v>351</v>
      </c>
      <c r="O40">
        <f t="shared" ref="O40:Q40" ca="1" si="93">INDIRECT(ADDRESS(26,2,1,TRUE,O38))</f>
        <v>67</v>
      </c>
      <c r="P40">
        <f t="shared" ca="1" si="93"/>
        <v>105</v>
      </c>
      <c r="Q40">
        <f t="shared" ca="1" si="93"/>
        <v>376</v>
      </c>
      <c r="R40">
        <f t="shared" ref="R40:S40" ca="1" si="94">INDIRECT(ADDRESS(26,2,1,TRUE,R38))</f>
        <v>793</v>
      </c>
      <c r="S40">
        <f t="shared" ca="1" si="94"/>
        <v>39</v>
      </c>
      <c r="W40" s="4" t="s">
        <v>2</v>
      </c>
      <c r="X40" s="7">
        <f t="shared" ca="1" si="88"/>
        <v>68.477366255144034</v>
      </c>
      <c r="Y40" s="7">
        <f t="shared" ca="1" si="88"/>
        <v>58.132530120481931</v>
      </c>
      <c r="Z40" s="7">
        <f t="shared" ca="1" si="88"/>
        <v>51.657458563535911</v>
      </c>
      <c r="AA40" s="7">
        <f t="shared" ca="1" si="88"/>
        <v>32.212389380530972</v>
      </c>
      <c r="AB40" s="7">
        <f t="shared" ca="1" si="88"/>
        <v>71.149674620390456</v>
      </c>
      <c r="AC40" s="7">
        <f t="shared" ca="1" si="88"/>
        <v>54.155495978552281</v>
      </c>
      <c r="AD40" s="7">
        <f t="shared" ca="1" si="88"/>
        <v>76.164383561643831</v>
      </c>
      <c r="AE40" s="7">
        <f t="shared" ca="1" si="88"/>
        <v>58.908507223113965</v>
      </c>
      <c r="AF40" s="11" t="s">
        <v>2</v>
      </c>
      <c r="AG40" s="7">
        <f t="shared" ca="1" si="89"/>
        <v>65.07276507276508</v>
      </c>
      <c r="AH40" s="7">
        <f t="shared" ca="1" si="89"/>
        <v>59.848484848484851</v>
      </c>
      <c r="AI40" s="7">
        <f t="shared" ca="1" si="89"/>
        <v>58.528428093645488</v>
      </c>
      <c r="AJ40" s="7">
        <f t="shared" ca="1" si="89"/>
        <v>69.781312127236575</v>
      </c>
      <c r="AK40" s="7">
        <f t="shared" ca="1" si="89"/>
        <v>65.686274509803923</v>
      </c>
      <c r="AL40" s="7">
        <f t="shared" ca="1" si="89"/>
        <v>75</v>
      </c>
      <c r="AM40" s="7">
        <f t="shared" ca="1" si="89"/>
        <v>59.682539682539684</v>
      </c>
      <c r="AN40" s="7">
        <f t="shared" ca="1" si="89"/>
        <v>68.480138169257344</v>
      </c>
      <c r="AO40" s="7">
        <f t="shared" ca="1" si="89"/>
        <v>68.421052631578945</v>
      </c>
    </row>
    <row r="41" spans="1:41">
      <c r="B41" t="s">
        <v>3</v>
      </c>
      <c r="C41">
        <f ca="1">INDIRECT(ADDRESS(26,3,1,TRUE,C38))</f>
        <v>383</v>
      </c>
      <c r="D41">
        <f t="shared" ref="D41:S41" ca="1" si="95">INDIRECT(ADDRESS(26,3,1,TRUE,D38))</f>
        <v>139</v>
      </c>
      <c r="E41">
        <f t="shared" ca="1" si="95"/>
        <v>175</v>
      </c>
      <c r="F41">
        <f t="shared" ca="1" si="95"/>
        <v>383</v>
      </c>
      <c r="G41">
        <f t="shared" ca="1" si="95"/>
        <v>133</v>
      </c>
      <c r="H41">
        <f t="shared" ca="1" si="95"/>
        <v>171</v>
      </c>
      <c r="I41">
        <f t="shared" ca="1" si="95"/>
        <v>87</v>
      </c>
      <c r="J41">
        <f t="shared" ca="1" si="95"/>
        <v>256</v>
      </c>
      <c r="K41">
        <f t="shared" ca="1" si="95"/>
        <v>168</v>
      </c>
      <c r="L41">
        <f t="shared" ca="1" si="95"/>
        <v>106</v>
      </c>
      <c r="M41">
        <f t="shared" ca="1" si="95"/>
        <v>124</v>
      </c>
      <c r="N41">
        <f t="shared" ca="1" si="95"/>
        <v>152</v>
      </c>
      <c r="O41">
        <f t="shared" ca="1" si="95"/>
        <v>35</v>
      </c>
      <c r="P41">
        <f t="shared" ca="1" si="95"/>
        <v>35</v>
      </c>
      <c r="Q41">
        <f t="shared" ca="1" si="95"/>
        <v>254</v>
      </c>
      <c r="R41">
        <f t="shared" ca="1" si="95"/>
        <v>365</v>
      </c>
      <c r="S41">
        <f t="shared" ca="1" si="95"/>
        <v>18</v>
      </c>
      <c r="W41" s="4" t="s">
        <v>3</v>
      </c>
      <c r="X41" s="7">
        <f t="shared" ca="1" si="88"/>
        <v>31.522633744855966</v>
      </c>
      <c r="Y41" s="7">
        <f t="shared" ca="1" si="88"/>
        <v>41.867469879518069</v>
      </c>
      <c r="Z41" s="7">
        <f t="shared" ca="1" si="88"/>
        <v>48.342541436464089</v>
      </c>
      <c r="AA41" s="7">
        <f t="shared" ca="1" si="88"/>
        <v>67.787610619469021</v>
      </c>
      <c r="AB41" s="7">
        <f t="shared" ca="1" si="88"/>
        <v>28.850325379609544</v>
      </c>
      <c r="AC41" s="7">
        <f t="shared" ca="1" si="88"/>
        <v>45.844504021447719</v>
      </c>
      <c r="AD41" s="7">
        <f t="shared" ca="1" si="88"/>
        <v>23.835616438356166</v>
      </c>
      <c r="AE41" s="7">
        <f t="shared" ca="1" si="88"/>
        <v>41.091492776886035</v>
      </c>
      <c r="AF41" s="11" t="s">
        <v>3</v>
      </c>
      <c r="AG41" s="7">
        <f t="shared" ca="1" si="89"/>
        <v>34.927234927234927</v>
      </c>
      <c r="AH41" s="7">
        <f t="shared" ca="1" si="89"/>
        <v>40.151515151515149</v>
      </c>
      <c r="AI41" s="7">
        <f t="shared" ca="1" si="89"/>
        <v>41.471571906354512</v>
      </c>
      <c r="AJ41" s="7">
        <f t="shared" ca="1" si="89"/>
        <v>30.218687872763418</v>
      </c>
      <c r="AK41" s="7">
        <f t="shared" ca="1" si="89"/>
        <v>34.313725490196077</v>
      </c>
      <c r="AL41" s="7">
        <f t="shared" ca="1" si="89"/>
        <v>25</v>
      </c>
      <c r="AM41" s="7">
        <f t="shared" ca="1" si="89"/>
        <v>40.317460317460316</v>
      </c>
      <c r="AN41" s="7">
        <f t="shared" ca="1" si="89"/>
        <v>31.519861830742659</v>
      </c>
      <c r="AO41" s="7">
        <f t="shared" ca="1" si="89"/>
        <v>31.578947368421051</v>
      </c>
    </row>
    <row r="43" spans="1:41">
      <c r="C43" t="s">
        <v>102</v>
      </c>
      <c r="D43" t="s">
        <v>103</v>
      </c>
      <c r="E43" t="s">
        <v>104</v>
      </c>
      <c r="F43" t="s">
        <v>97</v>
      </c>
      <c r="G43" t="s">
        <v>98</v>
      </c>
      <c r="H43" t="s">
        <v>99</v>
      </c>
      <c r="I43" t="s">
        <v>100</v>
      </c>
      <c r="J43" t="s">
        <v>101</v>
      </c>
      <c r="K43" t="s">
        <v>106</v>
      </c>
      <c r="L43" t="s">
        <v>108</v>
      </c>
      <c r="M43" t="s">
        <v>109</v>
      </c>
      <c r="N43" t="s">
        <v>112</v>
      </c>
      <c r="O43" t="s">
        <v>117</v>
      </c>
      <c r="P43" t="s">
        <v>118</v>
      </c>
      <c r="Q43" t="s">
        <v>121</v>
      </c>
      <c r="R43" t="s">
        <v>119</v>
      </c>
      <c r="S43" t="s">
        <v>120</v>
      </c>
      <c r="X43" s="8" t="s">
        <v>102</v>
      </c>
      <c r="Y43" s="8" t="s">
        <v>103</v>
      </c>
      <c r="Z43" s="8" t="s">
        <v>104</v>
      </c>
      <c r="AA43" s="8" t="s">
        <v>97</v>
      </c>
      <c r="AB43" s="8" t="s">
        <v>98</v>
      </c>
      <c r="AC43" s="8" t="s">
        <v>99</v>
      </c>
      <c r="AD43" s="8" t="s">
        <v>100</v>
      </c>
      <c r="AE43" s="8" t="s">
        <v>101</v>
      </c>
      <c r="AG43" s="8" t="s">
        <v>106</v>
      </c>
      <c r="AH43" s="8" t="s">
        <v>108</v>
      </c>
      <c r="AI43" s="8" t="s">
        <v>109</v>
      </c>
      <c r="AJ43" s="8" t="s">
        <v>112</v>
      </c>
      <c r="AK43" s="12" t="s">
        <v>117</v>
      </c>
      <c r="AL43" s="12" t="s">
        <v>118</v>
      </c>
      <c r="AM43" s="12" t="s">
        <v>121</v>
      </c>
      <c r="AN43" s="12" t="s">
        <v>119</v>
      </c>
      <c r="AO43" s="12" t="s">
        <v>120</v>
      </c>
    </row>
    <row r="44" spans="1:41">
      <c r="A44" s="1" t="s">
        <v>19</v>
      </c>
      <c r="B44" t="s">
        <v>92</v>
      </c>
      <c r="C44">
        <f ca="1">INDIRECT(ADDRESS(29,1,1,TRUE,C43))</f>
        <v>134</v>
      </c>
      <c r="D44">
        <f t="shared" ref="D44:J44" ca="1" si="96">INDIRECT(ADDRESS(29,1,1,TRUE,D43))</f>
        <v>0</v>
      </c>
      <c r="E44">
        <f t="shared" ca="1" si="96"/>
        <v>0</v>
      </c>
      <c r="F44">
        <f t="shared" ca="1" si="96"/>
        <v>0</v>
      </c>
      <c r="G44">
        <f t="shared" ca="1" si="96"/>
        <v>0</v>
      </c>
      <c r="H44">
        <f t="shared" ca="1" si="96"/>
        <v>0</v>
      </c>
      <c r="I44">
        <f t="shared" ca="1" si="96"/>
        <v>0</v>
      </c>
      <c r="J44">
        <f t="shared" ca="1" si="96"/>
        <v>0</v>
      </c>
      <c r="K44">
        <f t="shared" ref="K44:L44" ca="1" si="97">INDIRECT(ADDRESS(29,1,1,TRUE,K43))</f>
        <v>0</v>
      </c>
      <c r="L44">
        <f t="shared" ca="1" si="97"/>
        <v>0</v>
      </c>
      <c r="M44">
        <f t="shared" ref="M44:N44" ca="1" si="98">INDIRECT(ADDRESS(29,1,1,TRUE,M43))</f>
        <v>0</v>
      </c>
      <c r="N44">
        <f t="shared" ca="1" si="98"/>
        <v>0</v>
      </c>
      <c r="O44">
        <f t="shared" ref="O44:Q44" ca="1" si="99">INDIRECT(ADDRESS(29,1,1,TRUE,O43))</f>
        <v>0</v>
      </c>
      <c r="P44">
        <f t="shared" ca="1" si="99"/>
        <v>0</v>
      </c>
      <c r="Q44">
        <f t="shared" ca="1" si="99"/>
        <v>0</v>
      </c>
      <c r="R44">
        <f t="shared" ref="R44:S44" ca="1" si="100">INDIRECT(ADDRESS(29,1,1,TRUE,R43))</f>
        <v>0</v>
      </c>
      <c r="S44">
        <f t="shared" ca="1" si="100"/>
        <v>0</v>
      </c>
      <c r="U44" s="1" t="s">
        <v>19</v>
      </c>
      <c r="W44" s="4" t="s">
        <v>92</v>
      </c>
      <c r="X44" s="7">
        <f t="shared" ref="X44:AE46" ca="1" si="101">C44*100/C$6</f>
        <v>11.02880658436214</v>
      </c>
      <c r="Y44" s="7">
        <f t="shared" ca="1" si="101"/>
        <v>0</v>
      </c>
      <c r="Z44" s="7">
        <f t="shared" ca="1" si="101"/>
        <v>0</v>
      </c>
      <c r="AA44" s="7">
        <f t="shared" ca="1" si="101"/>
        <v>0</v>
      </c>
      <c r="AB44" s="7">
        <f t="shared" ca="1" si="101"/>
        <v>0</v>
      </c>
      <c r="AC44" s="7">
        <f t="shared" ca="1" si="101"/>
        <v>0</v>
      </c>
      <c r="AD44" s="7">
        <f t="shared" ca="1" si="101"/>
        <v>0</v>
      </c>
      <c r="AE44" s="7">
        <f t="shared" ca="1" si="101"/>
        <v>0</v>
      </c>
      <c r="AF44" s="11" t="s">
        <v>92</v>
      </c>
      <c r="AG44" s="7">
        <f t="shared" ref="AG44:AO46" ca="1" si="102">K44*100/K$6</f>
        <v>0</v>
      </c>
      <c r="AH44" s="7">
        <f t="shared" ca="1" si="102"/>
        <v>0</v>
      </c>
      <c r="AI44" s="7">
        <f t="shared" ca="1" si="102"/>
        <v>0</v>
      </c>
      <c r="AJ44" s="7">
        <f t="shared" ca="1" si="102"/>
        <v>0</v>
      </c>
      <c r="AK44" s="7">
        <f t="shared" ca="1" si="102"/>
        <v>0</v>
      </c>
      <c r="AL44" s="7">
        <f t="shared" ca="1" si="102"/>
        <v>0</v>
      </c>
      <c r="AM44" s="7">
        <f t="shared" ca="1" si="102"/>
        <v>0</v>
      </c>
      <c r="AN44" s="7">
        <f t="shared" ca="1" si="102"/>
        <v>0</v>
      </c>
      <c r="AO44" s="7">
        <f t="shared" ca="1" si="102"/>
        <v>0</v>
      </c>
    </row>
    <row r="45" spans="1:41">
      <c r="B45" t="s">
        <v>2</v>
      </c>
      <c r="C45">
        <f ca="1">INDIRECT(ADDRESS(29,2,1,TRUE,C43))</f>
        <v>1105</v>
      </c>
      <c r="D45">
        <f t="shared" ref="D45:J45" ca="1" si="103">INDIRECT(ADDRESS(29,2,1,TRUE,D43))</f>
        <v>303</v>
      </c>
      <c r="E45">
        <f t="shared" ca="1" si="103"/>
        <v>326</v>
      </c>
      <c r="F45">
        <f t="shared" ca="1" si="103"/>
        <v>507</v>
      </c>
      <c r="G45">
        <f t="shared" ca="1" si="103"/>
        <v>418</v>
      </c>
      <c r="H45">
        <f t="shared" ca="1" si="103"/>
        <v>338</v>
      </c>
      <c r="I45">
        <f t="shared" ca="1" si="103"/>
        <v>334</v>
      </c>
      <c r="J45">
        <f t="shared" ca="1" si="103"/>
        <v>565</v>
      </c>
      <c r="K45">
        <f t="shared" ref="K45:L45" ca="1" si="104">INDIRECT(ADDRESS(29,2,1,TRUE,K43))</f>
        <v>439</v>
      </c>
      <c r="L45">
        <f t="shared" ca="1" si="104"/>
        <v>241</v>
      </c>
      <c r="M45">
        <f t="shared" ref="M45:N45" ca="1" si="105">INDIRECT(ADDRESS(29,2,1,TRUE,M43))</f>
        <v>271</v>
      </c>
      <c r="N45">
        <f t="shared" ca="1" si="105"/>
        <v>458</v>
      </c>
      <c r="O45">
        <f t="shared" ref="O45:Q45" ca="1" si="106">INDIRECT(ADDRESS(29,2,1,TRUE,O43))</f>
        <v>87</v>
      </c>
      <c r="P45">
        <f t="shared" ca="1" si="106"/>
        <v>135</v>
      </c>
      <c r="Q45">
        <f t="shared" ca="1" si="106"/>
        <v>577</v>
      </c>
      <c r="R45">
        <f t="shared" ref="R45:S45" ca="1" si="107">INDIRECT(ADDRESS(29,2,1,TRUE,R43))</f>
        <v>1049</v>
      </c>
      <c r="S45">
        <f t="shared" ca="1" si="107"/>
        <v>56</v>
      </c>
      <c r="W45" s="4" t="s">
        <v>2</v>
      </c>
      <c r="X45" s="7">
        <f t="shared" ca="1" si="101"/>
        <v>90.946502057613174</v>
      </c>
      <c r="Y45" s="7">
        <f t="shared" ca="1" si="101"/>
        <v>91.265060240963862</v>
      </c>
      <c r="Z45" s="7">
        <f t="shared" ca="1" si="101"/>
        <v>90.055248618784532</v>
      </c>
      <c r="AA45" s="7">
        <f t="shared" ca="1" si="101"/>
        <v>89.73451327433628</v>
      </c>
      <c r="AB45" s="7">
        <f t="shared" ca="1" si="101"/>
        <v>90.672451193058563</v>
      </c>
      <c r="AC45" s="7">
        <f t="shared" ca="1" si="101"/>
        <v>90.616621983914214</v>
      </c>
      <c r="AD45" s="7">
        <f t="shared" ca="1" si="101"/>
        <v>91.506849315068493</v>
      </c>
      <c r="AE45" s="7">
        <f t="shared" ca="1" si="101"/>
        <v>90.690208667736755</v>
      </c>
      <c r="AF45" s="11" t="s">
        <v>2</v>
      </c>
      <c r="AG45" s="7">
        <f t="shared" ca="1" si="102"/>
        <v>91.268191268191273</v>
      </c>
      <c r="AH45" s="7">
        <f t="shared" ca="1" si="102"/>
        <v>91.287878787878782</v>
      </c>
      <c r="AI45" s="7">
        <f t="shared" ca="1" si="102"/>
        <v>90.635451505016718</v>
      </c>
      <c r="AJ45" s="7">
        <f t="shared" ca="1" si="102"/>
        <v>91.053677932405563</v>
      </c>
      <c r="AK45" s="7">
        <f t="shared" ca="1" si="102"/>
        <v>85.294117647058826</v>
      </c>
      <c r="AL45" s="7">
        <f t="shared" ca="1" si="102"/>
        <v>96.428571428571431</v>
      </c>
      <c r="AM45" s="7">
        <f t="shared" ca="1" si="102"/>
        <v>91.587301587301582</v>
      </c>
      <c r="AN45" s="7">
        <f t="shared" ca="1" si="102"/>
        <v>90.587219343696034</v>
      </c>
      <c r="AO45" s="7">
        <f t="shared" ca="1" si="102"/>
        <v>98.245614035087726</v>
      </c>
    </row>
    <row r="46" spans="1:41">
      <c r="B46" t="s">
        <v>3</v>
      </c>
      <c r="C46">
        <f ca="1">INDIRECT(ADDRESS(29,3,1,TRUE,C43))</f>
        <v>110</v>
      </c>
      <c r="D46">
        <f t="shared" ref="D46:S46" ca="1" si="108">INDIRECT(ADDRESS(29,3,1,TRUE,D43))</f>
        <v>29</v>
      </c>
      <c r="E46">
        <f t="shared" ca="1" si="108"/>
        <v>36</v>
      </c>
      <c r="F46">
        <f t="shared" ca="1" si="108"/>
        <v>58</v>
      </c>
      <c r="G46">
        <f t="shared" ca="1" si="108"/>
        <v>43</v>
      </c>
      <c r="H46">
        <f t="shared" ca="1" si="108"/>
        <v>35</v>
      </c>
      <c r="I46">
        <f t="shared" ca="1" si="108"/>
        <v>31</v>
      </c>
      <c r="J46">
        <f t="shared" ca="1" si="108"/>
        <v>58</v>
      </c>
      <c r="K46">
        <f t="shared" ca="1" si="108"/>
        <v>42</v>
      </c>
      <c r="L46">
        <f t="shared" ca="1" si="108"/>
        <v>23</v>
      </c>
      <c r="M46">
        <f t="shared" ca="1" si="108"/>
        <v>28</v>
      </c>
      <c r="N46">
        <f t="shared" ca="1" si="108"/>
        <v>45</v>
      </c>
      <c r="O46">
        <f t="shared" ca="1" si="108"/>
        <v>15</v>
      </c>
      <c r="P46">
        <f t="shared" ca="1" si="108"/>
        <v>5</v>
      </c>
      <c r="Q46">
        <f t="shared" ca="1" si="108"/>
        <v>53</v>
      </c>
      <c r="R46">
        <f t="shared" ca="1" si="108"/>
        <v>109</v>
      </c>
      <c r="S46">
        <f t="shared" ca="1" si="108"/>
        <v>1</v>
      </c>
      <c r="W46" s="4" t="s">
        <v>3</v>
      </c>
      <c r="X46" s="7">
        <f t="shared" ca="1" si="101"/>
        <v>9.0534979423868318</v>
      </c>
      <c r="Y46" s="7">
        <f t="shared" ca="1" si="101"/>
        <v>8.7349397590361448</v>
      </c>
      <c r="Z46" s="7">
        <f t="shared" ca="1" si="101"/>
        <v>9.94475138121547</v>
      </c>
      <c r="AA46" s="7">
        <f t="shared" ca="1" si="101"/>
        <v>10.265486725663717</v>
      </c>
      <c r="AB46" s="7">
        <f t="shared" ca="1" si="101"/>
        <v>9.3275488069414312</v>
      </c>
      <c r="AC46" s="7">
        <f t="shared" ca="1" si="101"/>
        <v>9.3833780160857909</v>
      </c>
      <c r="AD46" s="7">
        <f t="shared" ca="1" si="101"/>
        <v>8.493150684931507</v>
      </c>
      <c r="AE46" s="7">
        <f t="shared" ca="1" si="101"/>
        <v>9.3097913322632415</v>
      </c>
      <c r="AF46" s="11" t="s">
        <v>3</v>
      </c>
      <c r="AG46" s="7">
        <f t="shared" ca="1" si="102"/>
        <v>8.7318087318087318</v>
      </c>
      <c r="AH46" s="7">
        <f t="shared" ca="1" si="102"/>
        <v>8.7121212121212128</v>
      </c>
      <c r="AI46" s="7">
        <f t="shared" ca="1" si="102"/>
        <v>9.3645484949832785</v>
      </c>
      <c r="AJ46" s="7">
        <f t="shared" ca="1" si="102"/>
        <v>8.9463220675944335</v>
      </c>
      <c r="AK46" s="7">
        <f t="shared" ca="1" si="102"/>
        <v>14.705882352941176</v>
      </c>
      <c r="AL46" s="7">
        <f t="shared" ca="1" si="102"/>
        <v>3.5714285714285716</v>
      </c>
      <c r="AM46" s="7">
        <f t="shared" ca="1" si="102"/>
        <v>8.412698412698413</v>
      </c>
      <c r="AN46" s="7">
        <f t="shared" ca="1" si="102"/>
        <v>9.4127806563039726</v>
      </c>
      <c r="AO46" s="7">
        <f t="shared" ca="1" si="102"/>
        <v>1.7543859649122806</v>
      </c>
    </row>
    <row r="48" spans="1:41">
      <c r="C48" t="s">
        <v>102</v>
      </c>
      <c r="D48" t="s">
        <v>103</v>
      </c>
      <c r="E48" t="s">
        <v>104</v>
      </c>
      <c r="F48" t="s">
        <v>97</v>
      </c>
      <c r="G48" t="s">
        <v>98</v>
      </c>
      <c r="H48" t="s">
        <v>99</v>
      </c>
      <c r="I48" t="s">
        <v>100</v>
      </c>
      <c r="J48" t="s">
        <v>101</v>
      </c>
      <c r="K48" t="s">
        <v>106</v>
      </c>
      <c r="L48" t="s">
        <v>108</v>
      </c>
      <c r="M48" t="s">
        <v>109</v>
      </c>
      <c r="N48" t="s">
        <v>112</v>
      </c>
      <c r="O48" t="s">
        <v>117</v>
      </c>
      <c r="P48" t="s">
        <v>118</v>
      </c>
      <c r="Q48" t="s">
        <v>121</v>
      </c>
      <c r="R48" t="s">
        <v>119</v>
      </c>
      <c r="S48" t="s">
        <v>120</v>
      </c>
      <c r="X48" s="8" t="s">
        <v>102</v>
      </c>
      <c r="Y48" s="8" t="s">
        <v>103</v>
      </c>
      <c r="Z48" s="8" t="s">
        <v>104</v>
      </c>
      <c r="AA48" s="8" t="s">
        <v>97</v>
      </c>
      <c r="AB48" s="8" t="s">
        <v>98</v>
      </c>
      <c r="AC48" s="8" t="s">
        <v>99</v>
      </c>
      <c r="AD48" s="8" t="s">
        <v>100</v>
      </c>
      <c r="AE48" s="8" t="s">
        <v>101</v>
      </c>
      <c r="AG48" s="8" t="s">
        <v>106</v>
      </c>
      <c r="AH48" s="8" t="s">
        <v>108</v>
      </c>
      <c r="AI48" s="8" t="s">
        <v>109</v>
      </c>
      <c r="AJ48" s="8" t="s">
        <v>112</v>
      </c>
      <c r="AK48" s="12" t="s">
        <v>117</v>
      </c>
      <c r="AL48" s="12" t="s">
        <v>118</v>
      </c>
      <c r="AM48" s="12" t="s">
        <v>121</v>
      </c>
      <c r="AN48" s="12" t="s">
        <v>119</v>
      </c>
      <c r="AO48" s="12" t="s">
        <v>120</v>
      </c>
    </row>
    <row r="49" spans="1:41">
      <c r="A49" s="1" t="s">
        <v>20</v>
      </c>
      <c r="B49" t="s">
        <v>92</v>
      </c>
      <c r="C49">
        <f ca="1">INDIRECT(ADDRESS(32,1,1,TRUE,C48))</f>
        <v>249</v>
      </c>
      <c r="D49">
        <f t="shared" ref="D49:J49" ca="1" si="109">INDIRECT(ADDRESS(32,1,1,TRUE,D48))</f>
        <v>0</v>
      </c>
      <c r="E49">
        <f t="shared" ca="1" si="109"/>
        <v>6</v>
      </c>
      <c r="F49">
        <f t="shared" ca="1" si="109"/>
        <v>9</v>
      </c>
      <c r="G49">
        <f t="shared" ca="1" si="109"/>
        <v>0</v>
      </c>
      <c r="H49">
        <f t="shared" ca="1" si="109"/>
        <v>9</v>
      </c>
      <c r="I49">
        <f t="shared" ca="1" si="109"/>
        <v>21</v>
      </c>
      <c r="J49">
        <f t="shared" ca="1" si="109"/>
        <v>23</v>
      </c>
      <c r="K49">
        <f t="shared" ref="K49:L49" ca="1" si="110">INDIRECT(ADDRESS(32,1,1,TRUE,K48))</f>
        <v>0</v>
      </c>
      <c r="L49">
        <f t="shared" ca="1" si="110"/>
        <v>0</v>
      </c>
      <c r="M49">
        <f t="shared" ref="M49:N49" ca="1" si="111">INDIRECT(ADDRESS(32,1,1,TRUE,M48))</f>
        <v>0</v>
      </c>
      <c r="N49">
        <f t="shared" ca="1" si="111"/>
        <v>0</v>
      </c>
      <c r="O49">
        <f t="shared" ref="O49:Q49" ca="1" si="112">INDIRECT(ADDRESS(32,1,1,TRUE,O48))</f>
        <v>2</v>
      </c>
      <c r="P49">
        <f t="shared" ca="1" si="112"/>
        <v>4</v>
      </c>
      <c r="Q49">
        <f t="shared" ca="1" si="112"/>
        <v>18</v>
      </c>
      <c r="R49">
        <f t="shared" ref="R49:S49" ca="1" si="113">INDIRECT(ADDRESS(32,1,1,TRUE,R48))</f>
        <v>109</v>
      </c>
      <c r="S49">
        <f t="shared" ca="1" si="113"/>
        <v>6</v>
      </c>
      <c r="U49" s="1" t="s">
        <v>20</v>
      </c>
      <c r="V49" s="1" t="s">
        <v>124</v>
      </c>
      <c r="W49" s="4" t="s">
        <v>92</v>
      </c>
      <c r="X49" s="7">
        <f t="shared" ref="X49:AE51" ca="1" si="114">C49*100/C$6</f>
        <v>20.493827160493826</v>
      </c>
      <c r="Y49" s="7">
        <f t="shared" ca="1" si="114"/>
        <v>0</v>
      </c>
      <c r="Z49" s="7">
        <f t="shared" ca="1" si="114"/>
        <v>1.6574585635359116</v>
      </c>
      <c r="AA49" s="7">
        <f t="shared" ca="1" si="114"/>
        <v>1.5929203539823009</v>
      </c>
      <c r="AB49" s="7">
        <f t="shared" ca="1" si="114"/>
        <v>0</v>
      </c>
      <c r="AC49" s="7">
        <f t="shared" ca="1" si="114"/>
        <v>2.4128686327077746</v>
      </c>
      <c r="AD49" s="7">
        <f t="shared" ca="1" si="114"/>
        <v>5.7534246575342465</v>
      </c>
      <c r="AE49" s="7">
        <f t="shared" ca="1" si="114"/>
        <v>3.6918138041733548</v>
      </c>
      <c r="AF49" s="11" t="s">
        <v>92</v>
      </c>
      <c r="AG49" s="7">
        <f t="shared" ref="AG49:AO51" ca="1" si="115">K49*100/K$6</f>
        <v>0</v>
      </c>
      <c r="AH49" s="7">
        <f t="shared" ca="1" si="115"/>
        <v>0</v>
      </c>
      <c r="AI49" s="7">
        <f t="shared" ca="1" si="115"/>
        <v>0</v>
      </c>
      <c r="AJ49" s="7">
        <f t="shared" ca="1" si="115"/>
        <v>0</v>
      </c>
      <c r="AK49" s="7">
        <f t="shared" ca="1" si="115"/>
        <v>1.9607843137254901</v>
      </c>
      <c r="AL49" s="7">
        <f t="shared" ca="1" si="115"/>
        <v>2.8571428571428572</v>
      </c>
      <c r="AM49" s="7">
        <f t="shared" ca="1" si="115"/>
        <v>2.8571428571428572</v>
      </c>
      <c r="AN49" s="7">
        <f t="shared" ca="1" si="115"/>
        <v>9.4127806563039726</v>
      </c>
      <c r="AO49" s="7">
        <f t="shared" ca="1" si="115"/>
        <v>10.526315789473685</v>
      </c>
    </row>
    <row r="50" spans="1:41">
      <c r="B50" t="s">
        <v>2</v>
      </c>
      <c r="C50">
        <f ca="1">INDIRECT(ADDRESS(32,2,1,TRUE,C48))</f>
        <v>867</v>
      </c>
      <c r="D50">
        <f t="shared" ref="D50:J50" ca="1" si="116">INDIRECT(ADDRESS(32,2,1,TRUE,D48))</f>
        <v>99</v>
      </c>
      <c r="E50">
        <f t="shared" ca="1" si="116"/>
        <v>279</v>
      </c>
      <c r="F50">
        <f t="shared" ca="1" si="116"/>
        <v>438</v>
      </c>
      <c r="G50">
        <f t="shared" ca="1" si="116"/>
        <v>397</v>
      </c>
      <c r="H50">
        <f t="shared" ca="1" si="116"/>
        <v>303</v>
      </c>
      <c r="I50">
        <f t="shared" ca="1" si="116"/>
        <v>265</v>
      </c>
      <c r="J50">
        <f t="shared" ca="1" si="116"/>
        <v>466</v>
      </c>
      <c r="K50">
        <f t="shared" ref="K50:L50" ca="1" si="117">INDIRECT(ADDRESS(32,2,1,TRUE,K48))</f>
        <v>378</v>
      </c>
      <c r="L50">
        <f t="shared" ca="1" si="117"/>
        <v>203</v>
      </c>
      <c r="M50">
        <f t="shared" ref="M50:N50" ca="1" si="118">INDIRECT(ADDRESS(32,2,1,TRUE,M48))</f>
        <v>233</v>
      </c>
      <c r="N50">
        <f t="shared" ca="1" si="118"/>
        <v>391</v>
      </c>
      <c r="O50">
        <f t="shared" ref="O50:Q50" ca="1" si="119">INDIRECT(ADDRESS(32,2,1,TRUE,O48))</f>
        <v>80</v>
      </c>
      <c r="P50">
        <f t="shared" ca="1" si="119"/>
        <v>108</v>
      </c>
      <c r="Q50">
        <f t="shared" ca="1" si="119"/>
        <v>474</v>
      </c>
      <c r="R50">
        <f t="shared" ref="R50:S50" ca="1" si="120">INDIRECT(ADDRESS(32,2,1,TRUE,R48))</f>
        <v>822</v>
      </c>
      <c r="S50">
        <f t="shared" ca="1" si="120"/>
        <v>45</v>
      </c>
      <c r="W50" s="4" t="s">
        <v>2</v>
      </c>
      <c r="X50" s="7">
        <f ca="1">C50*100/C$52</f>
        <v>78.818181818181813</v>
      </c>
      <c r="Y50" s="7">
        <f t="shared" ca="1" si="114"/>
        <v>29.819277108433734</v>
      </c>
      <c r="Z50" s="7">
        <f t="shared" ca="1" si="114"/>
        <v>77.071823204419886</v>
      </c>
      <c r="AA50" s="7">
        <f t="shared" ca="1" si="114"/>
        <v>77.522123893805315</v>
      </c>
      <c r="AB50" s="7">
        <f t="shared" ca="1" si="114"/>
        <v>86.117136659436014</v>
      </c>
      <c r="AC50" s="7">
        <f t="shared" ca="1" si="114"/>
        <v>81.233243967828415</v>
      </c>
      <c r="AD50" s="7">
        <f t="shared" ca="1" si="114"/>
        <v>72.602739726027394</v>
      </c>
      <c r="AE50" s="7">
        <f t="shared" ca="1" si="114"/>
        <v>74.799357945425356</v>
      </c>
      <c r="AF50" s="11" t="s">
        <v>2</v>
      </c>
      <c r="AG50" s="7">
        <f t="shared" ca="1" si="115"/>
        <v>78.586278586278581</v>
      </c>
      <c r="AH50" s="7">
        <f t="shared" ca="1" si="115"/>
        <v>76.893939393939391</v>
      </c>
      <c r="AI50" s="7">
        <f t="shared" ca="1" si="115"/>
        <v>77.926421404682273</v>
      </c>
      <c r="AJ50" s="7">
        <f t="shared" ca="1" si="115"/>
        <v>77.733598409542751</v>
      </c>
      <c r="AK50" s="7">
        <f t="shared" ca="1" si="115"/>
        <v>78.431372549019613</v>
      </c>
      <c r="AL50" s="7">
        <f t="shared" ca="1" si="115"/>
        <v>77.142857142857139</v>
      </c>
      <c r="AM50" s="7">
        <f t="shared" ca="1" si="115"/>
        <v>75.238095238095241</v>
      </c>
      <c r="AN50" s="7">
        <f t="shared" ca="1" si="115"/>
        <v>70.984455958549219</v>
      </c>
      <c r="AO50" s="7">
        <f t="shared" ca="1" si="115"/>
        <v>78.94736842105263</v>
      </c>
    </row>
    <row r="51" spans="1:41">
      <c r="B51" t="s">
        <v>3</v>
      </c>
      <c r="C51">
        <f ca="1">INDIRECT(ADDRESS(32,3,1,TRUE,C48))</f>
        <v>233</v>
      </c>
      <c r="D51">
        <f t="shared" ref="D51:S51" ca="1" si="121">INDIRECT(ADDRESS(32,3,1,TRUE,D48))</f>
        <v>233</v>
      </c>
      <c r="E51">
        <f t="shared" ca="1" si="121"/>
        <v>77</v>
      </c>
      <c r="F51">
        <f t="shared" ca="1" si="121"/>
        <v>118</v>
      </c>
      <c r="G51">
        <f t="shared" ca="1" si="121"/>
        <v>64</v>
      </c>
      <c r="H51">
        <f t="shared" ca="1" si="121"/>
        <v>61</v>
      </c>
      <c r="I51">
        <f t="shared" ca="1" si="121"/>
        <v>79</v>
      </c>
      <c r="J51">
        <f t="shared" ca="1" si="121"/>
        <v>134</v>
      </c>
      <c r="K51">
        <f t="shared" ca="1" si="121"/>
        <v>103</v>
      </c>
      <c r="L51">
        <f t="shared" ca="1" si="121"/>
        <v>61</v>
      </c>
      <c r="M51">
        <f t="shared" ca="1" si="121"/>
        <v>66</v>
      </c>
      <c r="N51">
        <f t="shared" ca="1" si="121"/>
        <v>112</v>
      </c>
      <c r="O51">
        <f t="shared" ca="1" si="121"/>
        <v>20</v>
      </c>
      <c r="P51">
        <f t="shared" ca="1" si="121"/>
        <v>28</v>
      </c>
      <c r="Q51">
        <f t="shared" ca="1" si="121"/>
        <v>138</v>
      </c>
      <c r="R51">
        <f t="shared" ca="1" si="121"/>
        <v>227</v>
      </c>
      <c r="S51">
        <f t="shared" ca="1" si="121"/>
        <v>6</v>
      </c>
      <c r="W51" s="4" t="s">
        <v>3</v>
      </c>
      <c r="X51" s="7">
        <f ca="1">C51*100/C$52</f>
        <v>21.181818181818183</v>
      </c>
      <c r="Y51" s="7">
        <f t="shared" ca="1" si="114"/>
        <v>70.180722891566262</v>
      </c>
      <c r="Z51" s="7">
        <f t="shared" ca="1" si="114"/>
        <v>21.270718232044199</v>
      </c>
      <c r="AA51" s="7">
        <f t="shared" ca="1" si="114"/>
        <v>20.884955752212388</v>
      </c>
      <c r="AB51" s="7">
        <f t="shared" ca="1" si="114"/>
        <v>13.882863340563992</v>
      </c>
      <c r="AC51" s="7">
        <f t="shared" ca="1" si="114"/>
        <v>16.353887399463808</v>
      </c>
      <c r="AD51" s="7">
        <f t="shared" ca="1" si="114"/>
        <v>21.643835616438356</v>
      </c>
      <c r="AE51" s="7">
        <f t="shared" ca="1" si="114"/>
        <v>21.508828250401283</v>
      </c>
      <c r="AF51" s="11" t="s">
        <v>3</v>
      </c>
      <c r="AG51" s="7">
        <f t="shared" ca="1" si="115"/>
        <v>21.413721413721415</v>
      </c>
      <c r="AH51" s="7">
        <f t="shared" ca="1" si="115"/>
        <v>23.106060606060606</v>
      </c>
      <c r="AI51" s="7">
        <f t="shared" ca="1" si="115"/>
        <v>22.073578595317727</v>
      </c>
      <c r="AJ51" s="7">
        <f t="shared" ca="1" si="115"/>
        <v>22.266401590457257</v>
      </c>
      <c r="AK51" s="7">
        <f t="shared" ca="1" si="115"/>
        <v>19.607843137254903</v>
      </c>
      <c r="AL51" s="7">
        <f t="shared" ca="1" si="115"/>
        <v>20</v>
      </c>
      <c r="AM51" s="7">
        <f t="shared" ca="1" si="115"/>
        <v>21.904761904761905</v>
      </c>
      <c r="AN51" s="7">
        <f t="shared" ca="1" si="115"/>
        <v>19.602763385146805</v>
      </c>
      <c r="AO51" s="7">
        <f t="shared" ca="1" si="115"/>
        <v>10.526315789473685</v>
      </c>
    </row>
    <row r="52" spans="1:41">
      <c r="C52">
        <f ca="1">SUM(C50:C51)</f>
        <v>1100</v>
      </c>
    </row>
    <row r="53" spans="1:41">
      <c r="C53" t="s">
        <v>102</v>
      </c>
      <c r="D53" t="s">
        <v>103</v>
      </c>
      <c r="E53" t="s">
        <v>104</v>
      </c>
      <c r="F53" t="s">
        <v>97</v>
      </c>
      <c r="G53" t="s">
        <v>98</v>
      </c>
      <c r="H53" t="s">
        <v>99</v>
      </c>
      <c r="I53" t="s">
        <v>100</v>
      </c>
      <c r="J53" t="s">
        <v>101</v>
      </c>
      <c r="K53" t="s">
        <v>106</v>
      </c>
      <c r="L53" t="s">
        <v>108</v>
      </c>
      <c r="M53" t="s">
        <v>109</v>
      </c>
      <c r="N53" t="s">
        <v>112</v>
      </c>
      <c r="O53" t="s">
        <v>117</v>
      </c>
      <c r="P53" t="s">
        <v>118</v>
      </c>
      <c r="Q53" t="s">
        <v>121</v>
      </c>
      <c r="R53" t="s">
        <v>119</v>
      </c>
      <c r="S53" t="s">
        <v>120</v>
      </c>
      <c r="X53" s="8" t="s">
        <v>102</v>
      </c>
      <c r="Y53" s="8" t="s">
        <v>103</v>
      </c>
      <c r="Z53" s="8" t="s">
        <v>104</v>
      </c>
      <c r="AA53" s="8" t="s">
        <v>97</v>
      </c>
      <c r="AB53" s="8" t="s">
        <v>98</v>
      </c>
      <c r="AC53" s="8" t="s">
        <v>99</v>
      </c>
      <c r="AD53" s="8" t="s">
        <v>100</v>
      </c>
      <c r="AE53" s="8" t="s">
        <v>101</v>
      </c>
      <c r="AG53" s="8" t="s">
        <v>106</v>
      </c>
      <c r="AH53" s="8" t="s">
        <v>108</v>
      </c>
      <c r="AI53" s="8" t="s">
        <v>109</v>
      </c>
      <c r="AJ53" s="8" t="s">
        <v>112</v>
      </c>
      <c r="AK53" s="12" t="s">
        <v>117</v>
      </c>
      <c r="AL53" s="12" t="s">
        <v>118</v>
      </c>
      <c r="AM53" s="12" t="s">
        <v>121</v>
      </c>
      <c r="AN53" s="12" t="s">
        <v>119</v>
      </c>
      <c r="AO53" s="12" t="s">
        <v>120</v>
      </c>
    </row>
    <row r="54" spans="1:41">
      <c r="A54" s="1" t="s">
        <v>21</v>
      </c>
      <c r="B54" t="s">
        <v>92</v>
      </c>
      <c r="C54">
        <f ca="1">INDIRECT(ADDRESS(35,1,1,TRUE,C53))</f>
        <v>249</v>
      </c>
      <c r="D54">
        <f t="shared" ref="D54:J54" ca="1" si="122">INDIRECT(ADDRESS(35,1,1,TRUE,D53))</f>
        <v>0</v>
      </c>
      <c r="E54">
        <f t="shared" ca="1" si="122"/>
        <v>6</v>
      </c>
      <c r="F54">
        <f t="shared" ca="1" si="122"/>
        <v>9</v>
      </c>
      <c r="G54">
        <f t="shared" ca="1" si="122"/>
        <v>0</v>
      </c>
      <c r="H54">
        <f t="shared" ca="1" si="122"/>
        <v>9</v>
      </c>
      <c r="I54">
        <f t="shared" ca="1" si="122"/>
        <v>21</v>
      </c>
      <c r="J54">
        <f t="shared" ca="1" si="122"/>
        <v>23</v>
      </c>
      <c r="K54">
        <f t="shared" ref="K54:L54" ca="1" si="123">INDIRECT(ADDRESS(35,1,1,TRUE,K53))</f>
        <v>0</v>
      </c>
      <c r="L54">
        <f t="shared" ca="1" si="123"/>
        <v>0</v>
      </c>
      <c r="M54">
        <f t="shared" ref="M54:N54" ca="1" si="124">INDIRECT(ADDRESS(35,1,1,TRUE,M53))</f>
        <v>0</v>
      </c>
      <c r="N54">
        <f t="shared" ca="1" si="124"/>
        <v>0</v>
      </c>
      <c r="O54">
        <f t="shared" ref="O54:Q54" ca="1" si="125">INDIRECT(ADDRESS(35,1,1,TRUE,O53))</f>
        <v>2</v>
      </c>
      <c r="P54">
        <f t="shared" ca="1" si="125"/>
        <v>4</v>
      </c>
      <c r="Q54">
        <f t="shared" ca="1" si="125"/>
        <v>18</v>
      </c>
      <c r="R54">
        <f t="shared" ref="R54:S54" ca="1" si="126">INDIRECT(ADDRESS(35,1,1,TRUE,R53))</f>
        <v>109</v>
      </c>
      <c r="S54">
        <f t="shared" ca="1" si="126"/>
        <v>6</v>
      </c>
      <c r="U54" s="1" t="s">
        <v>21</v>
      </c>
      <c r="W54" s="4" t="s">
        <v>92</v>
      </c>
      <c r="X54" s="7">
        <f t="shared" ref="X54:AE56" ca="1" si="127">C54*100/C$6</f>
        <v>20.493827160493826</v>
      </c>
      <c r="Y54" s="7">
        <f t="shared" ca="1" si="127"/>
        <v>0</v>
      </c>
      <c r="Z54" s="7">
        <f t="shared" ca="1" si="127"/>
        <v>1.6574585635359116</v>
      </c>
      <c r="AA54" s="7">
        <f t="shared" ca="1" si="127"/>
        <v>1.5929203539823009</v>
      </c>
      <c r="AB54" s="7">
        <f t="shared" ca="1" si="127"/>
        <v>0</v>
      </c>
      <c r="AC54" s="7">
        <f t="shared" ca="1" si="127"/>
        <v>2.4128686327077746</v>
      </c>
      <c r="AD54" s="7">
        <f t="shared" ca="1" si="127"/>
        <v>5.7534246575342465</v>
      </c>
      <c r="AE54" s="7">
        <f t="shared" ca="1" si="127"/>
        <v>3.6918138041733548</v>
      </c>
      <c r="AF54" s="11" t="s">
        <v>92</v>
      </c>
      <c r="AG54" s="7">
        <f t="shared" ref="AG54:AO56" ca="1" si="128">K54*100/K$6</f>
        <v>0</v>
      </c>
      <c r="AH54" s="7">
        <f t="shared" ca="1" si="128"/>
        <v>0</v>
      </c>
      <c r="AI54" s="7">
        <f t="shared" ca="1" si="128"/>
        <v>0</v>
      </c>
      <c r="AJ54" s="7">
        <f t="shared" ca="1" si="128"/>
        <v>0</v>
      </c>
      <c r="AK54" s="7">
        <f t="shared" ca="1" si="128"/>
        <v>1.9607843137254901</v>
      </c>
      <c r="AL54" s="7">
        <f t="shared" ca="1" si="128"/>
        <v>2.8571428571428572</v>
      </c>
      <c r="AM54" s="7">
        <f t="shared" ca="1" si="128"/>
        <v>2.8571428571428572</v>
      </c>
      <c r="AN54" s="7">
        <f t="shared" ca="1" si="128"/>
        <v>9.4127806563039726</v>
      </c>
      <c r="AO54" s="7">
        <f t="shared" ca="1" si="128"/>
        <v>10.526315789473685</v>
      </c>
    </row>
    <row r="55" spans="1:41">
      <c r="B55" t="s">
        <v>2</v>
      </c>
      <c r="C55">
        <f ca="1">INDIRECT(ADDRESS(35,2,1,TRUE,C53))</f>
        <v>868</v>
      </c>
      <c r="D55">
        <f t="shared" ref="D55:J55" ca="1" si="129">INDIRECT(ADDRESS(35,2,1,TRUE,D53))</f>
        <v>100</v>
      </c>
      <c r="E55">
        <f t="shared" ca="1" si="129"/>
        <v>282</v>
      </c>
      <c r="F55">
        <f t="shared" ca="1" si="129"/>
        <v>405</v>
      </c>
      <c r="G55">
        <f t="shared" ca="1" si="129"/>
        <v>392</v>
      </c>
      <c r="H55">
        <f t="shared" ca="1" si="129"/>
        <v>292</v>
      </c>
      <c r="I55">
        <f t="shared" ca="1" si="129"/>
        <v>275</v>
      </c>
      <c r="J55">
        <f t="shared" ca="1" si="129"/>
        <v>458</v>
      </c>
      <c r="K55">
        <f t="shared" ref="K55:L55" ca="1" si="130">INDIRECT(ADDRESS(35,2,1,TRUE,K53))</f>
        <v>373</v>
      </c>
      <c r="L55">
        <f t="shared" ca="1" si="130"/>
        <v>207</v>
      </c>
      <c r="M55">
        <f t="shared" ref="M55:N55" ca="1" si="131">INDIRECT(ADDRESS(35,2,1,TRUE,M53))</f>
        <v>230</v>
      </c>
      <c r="N55">
        <f t="shared" ca="1" si="131"/>
        <v>395</v>
      </c>
      <c r="O55">
        <f t="shared" ref="O55:Q55" ca="1" si="132">INDIRECT(ADDRESS(35,2,1,TRUE,O53))</f>
        <v>82</v>
      </c>
      <c r="P55">
        <f t="shared" ca="1" si="132"/>
        <v>115</v>
      </c>
      <c r="Q55">
        <f t="shared" ca="1" si="132"/>
        <v>465</v>
      </c>
      <c r="R55">
        <f t="shared" ref="R55:S55" ca="1" si="133">INDIRECT(ADDRESS(35,2,1,TRUE,R53))</f>
        <v>828</v>
      </c>
      <c r="S55">
        <f t="shared" ca="1" si="133"/>
        <v>40</v>
      </c>
      <c r="W55" s="4" t="s">
        <v>2</v>
      </c>
      <c r="X55" s="7">
        <f ca="1">C55*100/C$52</f>
        <v>78.909090909090907</v>
      </c>
      <c r="Y55" s="7">
        <f t="shared" ca="1" si="127"/>
        <v>30.120481927710845</v>
      </c>
      <c r="Z55" s="7">
        <f t="shared" ca="1" si="127"/>
        <v>77.900552486187848</v>
      </c>
      <c r="AA55" s="7">
        <f t="shared" ca="1" si="127"/>
        <v>71.681415929203538</v>
      </c>
      <c r="AB55" s="7">
        <f t="shared" ca="1" si="127"/>
        <v>85.032537960954443</v>
      </c>
      <c r="AC55" s="7">
        <f t="shared" ca="1" si="127"/>
        <v>78.284182305630026</v>
      </c>
      <c r="AD55" s="7">
        <f t="shared" ca="1" si="127"/>
        <v>75.342465753424662</v>
      </c>
      <c r="AE55" s="7">
        <f t="shared" ca="1" si="127"/>
        <v>73.515248796147674</v>
      </c>
      <c r="AF55" s="11" t="s">
        <v>2</v>
      </c>
      <c r="AG55" s="7">
        <f t="shared" ca="1" si="128"/>
        <v>77.546777546777548</v>
      </c>
      <c r="AH55" s="7">
        <f t="shared" ca="1" si="128"/>
        <v>78.409090909090907</v>
      </c>
      <c r="AI55" s="7">
        <f t="shared" ca="1" si="128"/>
        <v>76.92307692307692</v>
      </c>
      <c r="AJ55" s="7">
        <f t="shared" ca="1" si="128"/>
        <v>78.528827037773354</v>
      </c>
      <c r="AK55" s="7">
        <f t="shared" ca="1" si="128"/>
        <v>80.392156862745097</v>
      </c>
      <c r="AL55" s="7">
        <f t="shared" ca="1" si="128"/>
        <v>82.142857142857139</v>
      </c>
      <c r="AM55" s="7">
        <f t="shared" ca="1" si="128"/>
        <v>73.80952380952381</v>
      </c>
      <c r="AN55" s="7">
        <f t="shared" ca="1" si="128"/>
        <v>71.502590673575128</v>
      </c>
      <c r="AO55" s="7">
        <f t="shared" ca="1" si="128"/>
        <v>70.175438596491233</v>
      </c>
    </row>
    <row r="56" spans="1:41">
      <c r="B56" t="s">
        <v>3</v>
      </c>
      <c r="C56">
        <f ca="1">INDIRECT(ADDRESS(35,3,1,TRUE,C53))</f>
        <v>232</v>
      </c>
      <c r="D56">
        <f t="shared" ref="D56:S56" ca="1" si="134">INDIRECT(ADDRESS(35,3,1,TRUE,D53))</f>
        <v>232</v>
      </c>
      <c r="E56">
        <f t="shared" ca="1" si="134"/>
        <v>74</v>
      </c>
      <c r="F56">
        <f t="shared" ca="1" si="134"/>
        <v>151</v>
      </c>
      <c r="G56">
        <f t="shared" ca="1" si="134"/>
        <v>69</v>
      </c>
      <c r="H56">
        <f t="shared" ca="1" si="134"/>
        <v>72</v>
      </c>
      <c r="I56">
        <f t="shared" ca="1" si="134"/>
        <v>69</v>
      </c>
      <c r="J56">
        <f t="shared" ca="1" si="134"/>
        <v>142</v>
      </c>
      <c r="K56">
        <f t="shared" ca="1" si="134"/>
        <v>108</v>
      </c>
      <c r="L56">
        <f t="shared" ca="1" si="134"/>
        <v>57</v>
      </c>
      <c r="M56">
        <f t="shared" ca="1" si="134"/>
        <v>69</v>
      </c>
      <c r="N56">
        <f t="shared" ca="1" si="134"/>
        <v>108</v>
      </c>
      <c r="O56">
        <f t="shared" ca="1" si="134"/>
        <v>18</v>
      </c>
      <c r="P56">
        <f t="shared" ca="1" si="134"/>
        <v>21</v>
      </c>
      <c r="Q56">
        <f t="shared" ca="1" si="134"/>
        <v>147</v>
      </c>
      <c r="R56">
        <f t="shared" ca="1" si="134"/>
        <v>221</v>
      </c>
      <c r="S56">
        <f t="shared" ca="1" si="134"/>
        <v>11</v>
      </c>
      <c r="W56" s="4" t="s">
        <v>3</v>
      </c>
      <c r="X56" s="7">
        <f ca="1">C56*100/C$52</f>
        <v>21.09090909090909</v>
      </c>
      <c r="Y56" s="7">
        <f t="shared" ca="1" si="127"/>
        <v>69.879518072289159</v>
      </c>
      <c r="Z56" s="7">
        <f t="shared" ca="1" si="127"/>
        <v>20.441988950276244</v>
      </c>
      <c r="AA56" s="7">
        <f t="shared" ca="1" si="127"/>
        <v>26.725663716814161</v>
      </c>
      <c r="AB56" s="7">
        <f t="shared" ca="1" si="127"/>
        <v>14.967462039045554</v>
      </c>
      <c r="AC56" s="7">
        <f t="shared" ca="1" si="127"/>
        <v>19.302949061662197</v>
      </c>
      <c r="AD56" s="7">
        <f t="shared" ca="1" si="127"/>
        <v>18.904109589041095</v>
      </c>
      <c r="AE56" s="7">
        <f t="shared" ca="1" si="127"/>
        <v>22.792937399678973</v>
      </c>
      <c r="AF56" s="11" t="s">
        <v>3</v>
      </c>
      <c r="AG56" s="7">
        <f t="shared" ca="1" si="128"/>
        <v>22.453222453222452</v>
      </c>
      <c r="AH56" s="7">
        <f t="shared" ca="1" si="128"/>
        <v>21.59090909090909</v>
      </c>
      <c r="AI56" s="7">
        <f t="shared" ca="1" si="128"/>
        <v>23.076923076923077</v>
      </c>
      <c r="AJ56" s="7">
        <f t="shared" ca="1" si="128"/>
        <v>21.471172962226639</v>
      </c>
      <c r="AK56" s="7">
        <f t="shared" ca="1" si="128"/>
        <v>17.647058823529413</v>
      </c>
      <c r="AL56" s="7">
        <f t="shared" ca="1" si="128"/>
        <v>15</v>
      </c>
      <c r="AM56" s="7">
        <f t="shared" ca="1" si="128"/>
        <v>23.333333333333332</v>
      </c>
      <c r="AN56" s="7">
        <f t="shared" ca="1" si="128"/>
        <v>19.0846286701209</v>
      </c>
      <c r="AO56" s="7">
        <f t="shared" ca="1" si="128"/>
        <v>19.298245614035089</v>
      </c>
    </row>
    <row r="58" spans="1:41">
      <c r="C58" t="s">
        <v>102</v>
      </c>
      <c r="D58" t="s">
        <v>103</v>
      </c>
      <c r="E58" t="s">
        <v>104</v>
      </c>
      <c r="F58" t="s">
        <v>97</v>
      </c>
      <c r="G58" t="s">
        <v>98</v>
      </c>
      <c r="H58" t="s">
        <v>99</v>
      </c>
      <c r="I58" t="s">
        <v>100</v>
      </c>
      <c r="J58" t="s">
        <v>101</v>
      </c>
      <c r="K58" t="s">
        <v>106</v>
      </c>
      <c r="L58" t="s">
        <v>108</v>
      </c>
      <c r="M58" t="s">
        <v>109</v>
      </c>
      <c r="N58" t="s">
        <v>112</v>
      </c>
      <c r="O58" t="s">
        <v>117</v>
      </c>
      <c r="P58" t="s">
        <v>118</v>
      </c>
      <c r="Q58" t="s">
        <v>121</v>
      </c>
      <c r="R58" t="s">
        <v>119</v>
      </c>
      <c r="S58" t="s">
        <v>120</v>
      </c>
      <c r="X58" s="8" t="s">
        <v>102</v>
      </c>
      <c r="Y58" s="8" t="s">
        <v>103</v>
      </c>
      <c r="Z58" s="8" t="s">
        <v>104</v>
      </c>
      <c r="AA58" s="8" t="s">
        <v>97</v>
      </c>
      <c r="AB58" s="8" t="s">
        <v>98</v>
      </c>
      <c r="AC58" s="8" t="s">
        <v>99</v>
      </c>
      <c r="AD58" s="8" t="s">
        <v>100</v>
      </c>
      <c r="AE58" s="8" t="s">
        <v>101</v>
      </c>
      <c r="AG58" s="8" t="s">
        <v>106</v>
      </c>
      <c r="AH58" s="8" t="s">
        <v>108</v>
      </c>
      <c r="AI58" s="8" t="s">
        <v>109</v>
      </c>
      <c r="AJ58" s="8" t="s">
        <v>112</v>
      </c>
      <c r="AK58" s="12" t="s">
        <v>117</v>
      </c>
      <c r="AL58" s="12" t="s">
        <v>118</v>
      </c>
      <c r="AM58" s="12" t="s">
        <v>121</v>
      </c>
      <c r="AN58" s="12" t="s">
        <v>119</v>
      </c>
      <c r="AO58" s="12" t="s">
        <v>120</v>
      </c>
    </row>
    <row r="59" spans="1:41">
      <c r="A59" s="1" t="s">
        <v>22</v>
      </c>
      <c r="B59" t="s">
        <v>92</v>
      </c>
      <c r="C59">
        <f ca="1">INDIRECT(ADDRESS(38,1,1,TRUE,C58))</f>
        <v>249</v>
      </c>
      <c r="D59">
        <f t="shared" ref="D59:J59" ca="1" si="135">INDIRECT(ADDRESS(38,1,1,TRUE,D58))</f>
        <v>0</v>
      </c>
      <c r="E59">
        <f t="shared" ca="1" si="135"/>
        <v>6</v>
      </c>
      <c r="F59">
        <f t="shared" ca="1" si="135"/>
        <v>9</v>
      </c>
      <c r="G59">
        <f t="shared" ca="1" si="135"/>
        <v>0</v>
      </c>
      <c r="H59">
        <f t="shared" ca="1" si="135"/>
        <v>9</v>
      </c>
      <c r="I59">
        <f t="shared" ca="1" si="135"/>
        <v>21</v>
      </c>
      <c r="J59">
        <f t="shared" ca="1" si="135"/>
        <v>23</v>
      </c>
      <c r="K59">
        <f t="shared" ref="K59:L59" ca="1" si="136">INDIRECT(ADDRESS(38,1,1,TRUE,K58))</f>
        <v>0</v>
      </c>
      <c r="L59">
        <f t="shared" ca="1" si="136"/>
        <v>0</v>
      </c>
      <c r="M59">
        <f t="shared" ref="M59:N59" ca="1" si="137">INDIRECT(ADDRESS(38,1,1,TRUE,M58))</f>
        <v>0</v>
      </c>
      <c r="N59">
        <f t="shared" ca="1" si="137"/>
        <v>0</v>
      </c>
      <c r="O59">
        <f t="shared" ref="O59:Q59" ca="1" si="138">INDIRECT(ADDRESS(38,1,1,TRUE,O58))</f>
        <v>2</v>
      </c>
      <c r="P59">
        <f t="shared" ca="1" si="138"/>
        <v>4</v>
      </c>
      <c r="Q59">
        <f t="shared" ca="1" si="138"/>
        <v>18</v>
      </c>
      <c r="R59">
        <f t="shared" ref="R59:S59" ca="1" si="139">INDIRECT(ADDRESS(38,1,1,TRUE,R58))</f>
        <v>109</v>
      </c>
      <c r="S59">
        <f t="shared" ca="1" si="139"/>
        <v>6</v>
      </c>
      <c r="U59" s="1" t="s">
        <v>22</v>
      </c>
      <c r="W59" s="4" t="s">
        <v>92</v>
      </c>
      <c r="X59" s="7">
        <f t="shared" ref="X59:AE61" ca="1" si="140">C59*100/C$6</f>
        <v>20.493827160493826</v>
      </c>
      <c r="Y59" s="7">
        <f t="shared" ca="1" si="140"/>
        <v>0</v>
      </c>
      <c r="Z59" s="7">
        <f t="shared" ca="1" si="140"/>
        <v>1.6574585635359116</v>
      </c>
      <c r="AA59" s="7">
        <f t="shared" ca="1" si="140"/>
        <v>1.5929203539823009</v>
      </c>
      <c r="AB59" s="7">
        <f t="shared" ca="1" si="140"/>
        <v>0</v>
      </c>
      <c r="AC59" s="7">
        <f t="shared" ca="1" si="140"/>
        <v>2.4128686327077746</v>
      </c>
      <c r="AD59" s="7">
        <f t="shared" ca="1" si="140"/>
        <v>5.7534246575342465</v>
      </c>
      <c r="AE59" s="7">
        <f t="shared" ca="1" si="140"/>
        <v>3.6918138041733548</v>
      </c>
      <c r="AF59" s="11" t="s">
        <v>92</v>
      </c>
      <c r="AG59" s="7">
        <f t="shared" ref="AG59:AO61" ca="1" si="141">K59*100/K$6</f>
        <v>0</v>
      </c>
      <c r="AH59" s="7">
        <f t="shared" ca="1" si="141"/>
        <v>0</v>
      </c>
      <c r="AI59" s="7">
        <f t="shared" ca="1" si="141"/>
        <v>0</v>
      </c>
      <c r="AJ59" s="7">
        <f t="shared" ca="1" si="141"/>
        <v>0</v>
      </c>
      <c r="AK59" s="7">
        <f t="shared" ca="1" si="141"/>
        <v>1.9607843137254901</v>
      </c>
      <c r="AL59" s="7">
        <f t="shared" ca="1" si="141"/>
        <v>2.8571428571428572</v>
      </c>
      <c r="AM59" s="7">
        <f t="shared" ca="1" si="141"/>
        <v>2.8571428571428572</v>
      </c>
      <c r="AN59" s="7">
        <f t="shared" ca="1" si="141"/>
        <v>9.4127806563039726</v>
      </c>
      <c r="AO59" s="7">
        <f t="shared" ca="1" si="141"/>
        <v>10.526315789473685</v>
      </c>
    </row>
    <row r="60" spans="1:41">
      <c r="B60" t="s">
        <v>2</v>
      </c>
      <c r="C60">
        <f ca="1">INDIRECT(ADDRESS(38,2,1,TRUE,C58))</f>
        <v>650</v>
      </c>
      <c r="D60">
        <f t="shared" ref="D60:J60" ca="1" si="142">INDIRECT(ADDRESS(38,2,1,TRUE,D58))</f>
        <v>182</v>
      </c>
      <c r="E60">
        <f t="shared" ca="1" si="142"/>
        <v>127</v>
      </c>
      <c r="F60">
        <f t="shared" ca="1" si="142"/>
        <v>106</v>
      </c>
      <c r="G60">
        <f t="shared" ca="1" si="142"/>
        <v>352</v>
      </c>
      <c r="H60">
        <f t="shared" ca="1" si="142"/>
        <v>178</v>
      </c>
      <c r="I60">
        <f t="shared" ca="1" si="142"/>
        <v>231</v>
      </c>
      <c r="J60">
        <f t="shared" ca="1" si="142"/>
        <v>310</v>
      </c>
      <c r="K60">
        <f t="shared" ref="K60:L60" ca="1" si="143">INDIRECT(ADDRESS(38,2,1,TRUE,K58))</f>
        <v>289</v>
      </c>
      <c r="L60">
        <f t="shared" ca="1" si="143"/>
        <v>135</v>
      </c>
      <c r="M60">
        <f t="shared" ref="M60:N60" ca="1" si="144">INDIRECT(ADDRESS(38,2,1,TRUE,M58))</f>
        <v>158</v>
      </c>
      <c r="N60">
        <f t="shared" ca="1" si="144"/>
        <v>312</v>
      </c>
      <c r="O60">
        <f t="shared" ref="O60:Q60" ca="1" si="145">INDIRECT(ADDRESS(38,2,1,TRUE,O58))</f>
        <v>59</v>
      </c>
      <c r="P60">
        <f t="shared" ca="1" si="145"/>
        <v>89</v>
      </c>
      <c r="Q60">
        <f t="shared" ca="1" si="145"/>
        <v>316</v>
      </c>
      <c r="R60">
        <f t="shared" ref="R60:S60" ca="1" si="146">INDIRECT(ADDRESS(38,2,1,TRUE,R58))</f>
        <v>622</v>
      </c>
      <c r="S60">
        <f t="shared" ca="1" si="146"/>
        <v>28</v>
      </c>
      <c r="W60" s="4" t="s">
        <v>2</v>
      </c>
      <c r="X60" s="7">
        <f ca="1">C60*100/C$52</f>
        <v>59.090909090909093</v>
      </c>
      <c r="Y60" s="7">
        <f t="shared" ca="1" si="140"/>
        <v>54.819277108433738</v>
      </c>
      <c r="Z60" s="7">
        <f t="shared" ca="1" si="140"/>
        <v>35.082872928176798</v>
      </c>
      <c r="AA60" s="7">
        <f t="shared" ca="1" si="140"/>
        <v>18.761061946902654</v>
      </c>
      <c r="AB60" s="7">
        <f t="shared" ca="1" si="140"/>
        <v>76.355748373101946</v>
      </c>
      <c r="AC60" s="7">
        <f t="shared" ca="1" si="140"/>
        <v>47.721179624664877</v>
      </c>
      <c r="AD60" s="7">
        <f t="shared" ca="1" si="140"/>
        <v>63.287671232876711</v>
      </c>
      <c r="AE60" s="7">
        <f t="shared" ca="1" si="140"/>
        <v>49.759229534510432</v>
      </c>
      <c r="AF60" s="11" t="s">
        <v>2</v>
      </c>
      <c r="AG60" s="7">
        <f t="shared" ca="1" si="141"/>
        <v>60.083160083160081</v>
      </c>
      <c r="AH60" s="7">
        <f t="shared" ca="1" si="141"/>
        <v>51.136363636363633</v>
      </c>
      <c r="AI60" s="7">
        <f t="shared" ca="1" si="141"/>
        <v>52.842809364548494</v>
      </c>
      <c r="AJ60" s="7">
        <f t="shared" ca="1" si="141"/>
        <v>62.027833001988071</v>
      </c>
      <c r="AK60" s="7">
        <f t="shared" ca="1" si="141"/>
        <v>57.843137254901961</v>
      </c>
      <c r="AL60" s="7">
        <f t="shared" ca="1" si="141"/>
        <v>63.571428571428569</v>
      </c>
      <c r="AM60" s="7">
        <f t="shared" ca="1" si="141"/>
        <v>50.158730158730158</v>
      </c>
      <c r="AN60" s="7">
        <f t="shared" ca="1" si="141"/>
        <v>53.713298791019</v>
      </c>
      <c r="AO60" s="7">
        <f t="shared" ca="1" si="141"/>
        <v>49.122807017543863</v>
      </c>
    </row>
    <row r="61" spans="1:41">
      <c r="B61" t="s">
        <v>3</v>
      </c>
      <c r="C61">
        <f ca="1">INDIRECT(ADDRESS(38,3,1,TRUE,C58))</f>
        <v>450</v>
      </c>
      <c r="D61">
        <f t="shared" ref="D61:S61" ca="1" si="147">INDIRECT(ADDRESS(38,3,1,TRUE,D58))</f>
        <v>150</v>
      </c>
      <c r="E61">
        <f t="shared" ca="1" si="147"/>
        <v>229</v>
      </c>
      <c r="F61">
        <f t="shared" ca="1" si="147"/>
        <v>450</v>
      </c>
      <c r="G61">
        <f t="shared" ca="1" si="147"/>
        <v>109</v>
      </c>
      <c r="H61">
        <f t="shared" ca="1" si="147"/>
        <v>186</v>
      </c>
      <c r="I61">
        <f t="shared" ca="1" si="147"/>
        <v>113</v>
      </c>
      <c r="J61">
        <f t="shared" ca="1" si="147"/>
        <v>290</v>
      </c>
      <c r="K61">
        <f t="shared" ca="1" si="147"/>
        <v>192</v>
      </c>
      <c r="L61">
        <f t="shared" ca="1" si="147"/>
        <v>129</v>
      </c>
      <c r="M61">
        <f t="shared" ca="1" si="147"/>
        <v>141</v>
      </c>
      <c r="N61">
        <f t="shared" ca="1" si="147"/>
        <v>191</v>
      </c>
      <c r="O61">
        <f t="shared" ca="1" si="147"/>
        <v>41</v>
      </c>
      <c r="P61">
        <f t="shared" ca="1" si="147"/>
        <v>47</v>
      </c>
      <c r="Q61">
        <f t="shared" ca="1" si="147"/>
        <v>296</v>
      </c>
      <c r="R61">
        <f t="shared" ca="1" si="147"/>
        <v>427</v>
      </c>
      <c r="S61">
        <f t="shared" ca="1" si="147"/>
        <v>23</v>
      </c>
      <c r="W61" s="4" t="s">
        <v>3</v>
      </c>
      <c r="X61" s="7">
        <f ca="1">C61*100/C$52</f>
        <v>40.909090909090907</v>
      </c>
      <c r="Y61" s="7">
        <f t="shared" ca="1" si="140"/>
        <v>45.180722891566262</v>
      </c>
      <c r="Z61" s="7">
        <f t="shared" ca="1" si="140"/>
        <v>63.259668508287291</v>
      </c>
      <c r="AA61" s="7">
        <f t="shared" ca="1" si="140"/>
        <v>79.646017699115049</v>
      </c>
      <c r="AB61" s="7">
        <f t="shared" ca="1" si="140"/>
        <v>23.644251626898047</v>
      </c>
      <c r="AC61" s="7">
        <f t="shared" ca="1" si="140"/>
        <v>49.865951742627345</v>
      </c>
      <c r="AD61" s="7">
        <f t="shared" ca="1" si="140"/>
        <v>30.958904109589042</v>
      </c>
      <c r="AE61" s="7">
        <f t="shared" ca="1" si="140"/>
        <v>46.548956661316211</v>
      </c>
      <c r="AF61" s="11" t="s">
        <v>3</v>
      </c>
      <c r="AG61" s="7">
        <f t="shared" ca="1" si="141"/>
        <v>39.916839916839919</v>
      </c>
      <c r="AH61" s="7">
        <f t="shared" ca="1" si="141"/>
        <v>48.863636363636367</v>
      </c>
      <c r="AI61" s="7">
        <f t="shared" ca="1" si="141"/>
        <v>47.157190635451506</v>
      </c>
      <c r="AJ61" s="7">
        <f t="shared" ca="1" si="141"/>
        <v>37.972166998011929</v>
      </c>
      <c r="AK61" s="7">
        <f t="shared" ca="1" si="141"/>
        <v>40.196078431372548</v>
      </c>
      <c r="AL61" s="7">
        <f t="shared" ca="1" si="141"/>
        <v>33.571428571428569</v>
      </c>
      <c r="AM61" s="7">
        <f t="shared" ca="1" si="141"/>
        <v>46.984126984126981</v>
      </c>
      <c r="AN61" s="7">
        <f t="shared" ca="1" si="141"/>
        <v>36.873920552677028</v>
      </c>
      <c r="AO61" s="7">
        <f t="shared" ca="1" si="141"/>
        <v>40.350877192982459</v>
      </c>
    </row>
    <row r="62" spans="1:41">
      <c r="C62">
        <f ca="1">SUM(C60:C61)</f>
        <v>1100</v>
      </c>
    </row>
    <row r="63" spans="1:41">
      <c r="C63" t="s">
        <v>102</v>
      </c>
      <c r="D63" t="s">
        <v>103</v>
      </c>
      <c r="E63" t="s">
        <v>104</v>
      </c>
      <c r="F63" t="s">
        <v>97</v>
      </c>
      <c r="G63" t="s">
        <v>98</v>
      </c>
      <c r="H63" t="s">
        <v>99</v>
      </c>
      <c r="I63" t="s">
        <v>100</v>
      </c>
      <c r="J63" t="s">
        <v>101</v>
      </c>
      <c r="K63" t="s">
        <v>106</v>
      </c>
      <c r="L63" t="s">
        <v>108</v>
      </c>
      <c r="M63" t="s">
        <v>109</v>
      </c>
      <c r="N63" t="s">
        <v>112</v>
      </c>
      <c r="O63" t="s">
        <v>117</v>
      </c>
      <c r="P63" t="s">
        <v>118</v>
      </c>
      <c r="Q63" t="s">
        <v>121</v>
      </c>
      <c r="R63" t="s">
        <v>119</v>
      </c>
      <c r="S63" t="s">
        <v>120</v>
      </c>
      <c r="X63" s="8" t="s">
        <v>102</v>
      </c>
      <c r="Y63" s="8" t="s">
        <v>103</v>
      </c>
      <c r="Z63" s="8" t="s">
        <v>104</v>
      </c>
      <c r="AA63" s="8" t="s">
        <v>97</v>
      </c>
      <c r="AB63" s="8" t="s">
        <v>98</v>
      </c>
      <c r="AC63" s="8" t="s">
        <v>99</v>
      </c>
      <c r="AD63" s="8" t="s">
        <v>100</v>
      </c>
      <c r="AE63" s="8" t="s">
        <v>101</v>
      </c>
      <c r="AG63" s="8" t="s">
        <v>106</v>
      </c>
      <c r="AH63" s="8" t="s">
        <v>108</v>
      </c>
      <c r="AI63" s="8" t="s">
        <v>109</v>
      </c>
      <c r="AJ63" s="8" t="s">
        <v>112</v>
      </c>
      <c r="AK63" s="12" t="s">
        <v>117</v>
      </c>
      <c r="AL63" s="12" t="s">
        <v>118</v>
      </c>
      <c r="AM63" s="12" t="s">
        <v>121</v>
      </c>
      <c r="AN63" s="12" t="s">
        <v>119</v>
      </c>
      <c r="AO63" s="12" t="s">
        <v>120</v>
      </c>
    </row>
    <row r="64" spans="1:41">
      <c r="A64" s="1" t="s">
        <v>23</v>
      </c>
      <c r="B64" t="s">
        <v>92</v>
      </c>
      <c r="C64">
        <f ca="1">INDIRECT(ADDRESS(41,1,1,TRUE,C63))</f>
        <v>249</v>
      </c>
      <c r="D64">
        <f t="shared" ref="D64:J64" ca="1" si="148">INDIRECT(ADDRESS(41,1,1,TRUE,D63))</f>
        <v>0</v>
      </c>
      <c r="E64">
        <f t="shared" ca="1" si="148"/>
        <v>6</v>
      </c>
      <c r="F64">
        <f t="shared" ca="1" si="148"/>
        <v>9</v>
      </c>
      <c r="G64">
        <f t="shared" ca="1" si="148"/>
        <v>0</v>
      </c>
      <c r="H64">
        <f t="shared" ca="1" si="148"/>
        <v>9</v>
      </c>
      <c r="I64">
        <f t="shared" ca="1" si="148"/>
        <v>21</v>
      </c>
      <c r="J64">
        <f t="shared" ca="1" si="148"/>
        <v>23</v>
      </c>
      <c r="K64">
        <f t="shared" ref="K64:L64" ca="1" si="149">INDIRECT(ADDRESS(41,1,1,TRUE,K63))</f>
        <v>0</v>
      </c>
      <c r="L64">
        <f t="shared" ca="1" si="149"/>
        <v>0</v>
      </c>
      <c r="M64">
        <f t="shared" ref="M64:N64" ca="1" si="150">INDIRECT(ADDRESS(41,1,1,TRUE,M63))</f>
        <v>0</v>
      </c>
      <c r="N64">
        <f t="shared" ca="1" si="150"/>
        <v>0</v>
      </c>
      <c r="O64">
        <f t="shared" ref="O64:Q64" ca="1" si="151">INDIRECT(ADDRESS(41,1,1,TRUE,O63))</f>
        <v>2</v>
      </c>
      <c r="P64">
        <f t="shared" ca="1" si="151"/>
        <v>4</v>
      </c>
      <c r="Q64">
        <f t="shared" ca="1" si="151"/>
        <v>18</v>
      </c>
      <c r="R64">
        <f t="shared" ref="R64:S64" ca="1" si="152">INDIRECT(ADDRESS(41,1,1,TRUE,R63))</f>
        <v>109</v>
      </c>
      <c r="S64">
        <f t="shared" ca="1" si="152"/>
        <v>6</v>
      </c>
      <c r="U64" s="1" t="s">
        <v>23</v>
      </c>
      <c r="W64" s="4" t="s">
        <v>92</v>
      </c>
      <c r="X64" s="7">
        <f t="shared" ref="X64:AE66" ca="1" si="153">C64*100/C$6</f>
        <v>20.493827160493826</v>
      </c>
      <c r="Y64" s="7">
        <f t="shared" ca="1" si="153"/>
        <v>0</v>
      </c>
      <c r="Z64" s="7">
        <f t="shared" ca="1" si="153"/>
        <v>1.6574585635359116</v>
      </c>
      <c r="AA64" s="7">
        <f t="shared" ca="1" si="153"/>
        <v>1.5929203539823009</v>
      </c>
      <c r="AB64" s="7">
        <f t="shared" ca="1" si="153"/>
        <v>0</v>
      </c>
      <c r="AC64" s="7">
        <f t="shared" ca="1" si="153"/>
        <v>2.4128686327077746</v>
      </c>
      <c r="AD64" s="7">
        <f t="shared" ca="1" si="153"/>
        <v>5.7534246575342465</v>
      </c>
      <c r="AE64" s="7">
        <f t="shared" ca="1" si="153"/>
        <v>3.6918138041733548</v>
      </c>
      <c r="AF64" s="11" t="s">
        <v>92</v>
      </c>
      <c r="AG64" s="7">
        <f t="shared" ref="AG64:AO66" ca="1" si="154">K64*100/K$6</f>
        <v>0</v>
      </c>
      <c r="AH64" s="7">
        <f t="shared" ca="1" si="154"/>
        <v>0</v>
      </c>
      <c r="AI64" s="7">
        <f t="shared" ca="1" si="154"/>
        <v>0</v>
      </c>
      <c r="AJ64" s="7">
        <f t="shared" ca="1" si="154"/>
        <v>0</v>
      </c>
      <c r="AK64" s="7">
        <f t="shared" ca="1" si="154"/>
        <v>1.9607843137254901</v>
      </c>
      <c r="AL64" s="7">
        <f t="shared" ca="1" si="154"/>
        <v>2.8571428571428572</v>
      </c>
      <c r="AM64" s="7">
        <f t="shared" ca="1" si="154"/>
        <v>2.8571428571428572</v>
      </c>
      <c r="AN64" s="7">
        <f t="shared" ca="1" si="154"/>
        <v>9.4127806563039726</v>
      </c>
      <c r="AO64" s="7">
        <f t="shared" ca="1" si="154"/>
        <v>10.526315789473685</v>
      </c>
    </row>
    <row r="65" spans="1:41">
      <c r="B65" t="s">
        <v>2</v>
      </c>
      <c r="C65">
        <f ca="1">INDIRECT(ADDRESS(41,2,1,TRUE,C63))</f>
        <v>639</v>
      </c>
      <c r="D65">
        <f t="shared" ref="D65:J65" ca="1" si="155">INDIRECT(ADDRESS(41,2,1,TRUE,D63))</f>
        <v>240</v>
      </c>
      <c r="E65">
        <f t="shared" ca="1" si="155"/>
        <v>259</v>
      </c>
      <c r="F65">
        <f t="shared" ca="1" si="155"/>
        <v>387</v>
      </c>
      <c r="G65">
        <f t="shared" ca="1" si="155"/>
        <v>0</v>
      </c>
      <c r="H65">
        <f t="shared" ca="1" si="155"/>
        <v>162</v>
      </c>
      <c r="I65">
        <f t="shared" ca="1" si="155"/>
        <v>237</v>
      </c>
      <c r="J65">
        <f t="shared" ca="1" si="155"/>
        <v>326</v>
      </c>
      <c r="K65">
        <f t="shared" ref="K65:L65" ca="1" si="156">INDIRECT(ADDRESS(41,2,1,TRUE,K63))</f>
        <v>274</v>
      </c>
      <c r="L65">
        <f t="shared" ca="1" si="156"/>
        <v>151</v>
      </c>
      <c r="M65">
        <f t="shared" ref="M65:N65" ca="1" si="157">INDIRECT(ADDRESS(41,2,1,TRUE,M63))</f>
        <v>185</v>
      </c>
      <c r="N65">
        <f t="shared" ca="1" si="157"/>
        <v>280</v>
      </c>
      <c r="O65">
        <f t="shared" ref="O65:Q65" ca="1" si="158">INDIRECT(ADDRESS(41,2,1,TRUE,O63))</f>
        <v>57</v>
      </c>
      <c r="P65">
        <f t="shared" ca="1" si="158"/>
        <v>81</v>
      </c>
      <c r="Q65">
        <f t="shared" ca="1" si="158"/>
        <v>308</v>
      </c>
      <c r="R65">
        <f t="shared" ref="R65:S65" ca="1" si="159">INDIRECT(ADDRESS(41,2,1,TRUE,R63))</f>
        <v>611</v>
      </c>
      <c r="S65">
        <f t="shared" ca="1" si="159"/>
        <v>28</v>
      </c>
      <c r="W65" s="4" t="s">
        <v>2</v>
      </c>
      <c r="X65" s="7">
        <f ca="1">C65*100/C$52</f>
        <v>58.090909090909093</v>
      </c>
      <c r="Y65" s="7">
        <f t="shared" ca="1" si="153"/>
        <v>72.289156626506028</v>
      </c>
      <c r="Z65" s="7">
        <f t="shared" ca="1" si="153"/>
        <v>71.546961325966848</v>
      </c>
      <c r="AA65" s="7">
        <f t="shared" ca="1" si="153"/>
        <v>68.495575221238937</v>
      </c>
      <c r="AB65" s="7">
        <f t="shared" ca="1" si="153"/>
        <v>0</v>
      </c>
      <c r="AC65" s="7">
        <f t="shared" ca="1" si="153"/>
        <v>43.431635388739949</v>
      </c>
      <c r="AD65" s="7">
        <f t="shared" ca="1" si="153"/>
        <v>64.93150684931507</v>
      </c>
      <c r="AE65" s="7">
        <f t="shared" ca="1" si="153"/>
        <v>52.327447833065811</v>
      </c>
      <c r="AF65" s="11" t="s">
        <v>2</v>
      </c>
      <c r="AG65" s="7">
        <f t="shared" ca="1" si="154"/>
        <v>56.964656964656967</v>
      </c>
      <c r="AH65" s="7">
        <f t="shared" ca="1" si="154"/>
        <v>57.196969696969695</v>
      </c>
      <c r="AI65" s="7">
        <f t="shared" ca="1" si="154"/>
        <v>61.872909698996658</v>
      </c>
      <c r="AJ65" s="7">
        <f t="shared" ca="1" si="154"/>
        <v>55.666003976143138</v>
      </c>
      <c r="AK65" s="7">
        <f t="shared" ca="1" si="154"/>
        <v>55.882352941176471</v>
      </c>
      <c r="AL65" s="7">
        <f t="shared" ca="1" si="154"/>
        <v>57.857142857142854</v>
      </c>
      <c r="AM65" s="7">
        <f t="shared" ca="1" si="154"/>
        <v>48.888888888888886</v>
      </c>
      <c r="AN65" s="7">
        <f t="shared" ca="1" si="154"/>
        <v>52.763385146804836</v>
      </c>
      <c r="AO65" s="7">
        <f t="shared" ca="1" si="154"/>
        <v>49.122807017543863</v>
      </c>
    </row>
    <row r="66" spans="1:41">
      <c r="B66" t="s">
        <v>3</v>
      </c>
      <c r="C66">
        <f ca="1">INDIRECT(ADDRESS(41,3,1,TRUE,C63))</f>
        <v>461</v>
      </c>
      <c r="D66">
        <f t="shared" ref="D66:S66" ca="1" si="160">INDIRECT(ADDRESS(41,3,1,TRUE,D63))</f>
        <v>92</v>
      </c>
      <c r="E66">
        <f t="shared" ca="1" si="160"/>
        <v>97</v>
      </c>
      <c r="F66">
        <f t="shared" ca="1" si="160"/>
        <v>169</v>
      </c>
      <c r="G66">
        <f t="shared" ca="1" si="160"/>
        <v>461</v>
      </c>
      <c r="H66">
        <f t="shared" ca="1" si="160"/>
        <v>202</v>
      </c>
      <c r="I66">
        <f t="shared" ca="1" si="160"/>
        <v>107</v>
      </c>
      <c r="J66">
        <f t="shared" ca="1" si="160"/>
        <v>274</v>
      </c>
      <c r="K66">
        <f t="shared" ca="1" si="160"/>
        <v>207</v>
      </c>
      <c r="L66">
        <f t="shared" ca="1" si="160"/>
        <v>113</v>
      </c>
      <c r="M66">
        <f t="shared" ca="1" si="160"/>
        <v>114</v>
      </c>
      <c r="N66">
        <f t="shared" ca="1" si="160"/>
        <v>223</v>
      </c>
      <c r="O66">
        <f t="shared" ca="1" si="160"/>
        <v>43</v>
      </c>
      <c r="P66">
        <f t="shared" ca="1" si="160"/>
        <v>55</v>
      </c>
      <c r="Q66">
        <f t="shared" ca="1" si="160"/>
        <v>304</v>
      </c>
      <c r="R66">
        <f t="shared" ca="1" si="160"/>
        <v>438</v>
      </c>
      <c r="S66">
        <f t="shared" ca="1" si="160"/>
        <v>23</v>
      </c>
      <c r="W66" s="4" t="s">
        <v>3</v>
      </c>
      <c r="X66" s="7">
        <f ca="1">C66*100/C$52</f>
        <v>41.909090909090907</v>
      </c>
      <c r="Y66" s="7">
        <f t="shared" ca="1" si="153"/>
        <v>27.710843373493976</v>
      </c>
      <c r="Z66" s="7">
        <f t="shared" ca="1" si="153"/>
        <v>26.795580110497237</v>
      </c>
      <c r="AA66" s="7">
        <f t="shared" ca="1" si="153"/>
        <v>29.911504424778762</v>
      </c>
      <c r="AB66" s="7">
        <f t="shared" ca="1" si="153"/>
        <v>100</v>
      </c>
      <c r="AC66" s="7">
        <f t="shared" ca="1" si="153"/>
        <v>54.155495978552281</v>
      </c>
      <c r="AD66" s="7">
        <f t="shared" ca="1" si="153"/>
        <v>29.315068493150687</v>
      </c>
      <c r="AE66" s="7">
        <f t="shared" ca="1" si="153"/>
        <v>43.980738362760832</v>
      </c>
      <c r="AF66" s="11" t="s">
        <v>3</v>
      </c>
      <c r="AG66" s="7">
        <f t="shared" ca="1" si="154"/>
        <v>43.035343035343033</v>
      </c>
      <c r="AH66" s="7">
        <f t="shared" ca="1" si="154"/>
        <v>42.803030303030305</v>
      </c>
      <c r="AI66" s="7">
        <f t="shared" ca="1" si="154"/>
        <v>38.127090301003342</v>
      </c>
      <c r="AJ66" s="7">
        <f t="shared" ca="1" si="154"/>
        <v>44.333996023856862</v>
      </c>
      <c r="AK66" s="7">
        <f t="shared" ca="1" si="154"/>
        <v>42.156862745098039</v>
      </c>
      <c r="AL66" s="7">
        <f t="shared" ca="1" si="154"/>
        <v>39.285714285714285</v>
      </c>
      <c r="AM66" s="7">
        <f t="shared" ca="1" si="154"/>
        <v>48.253968253968253</v>
      </c>
      <c r="AN66" s="7">
        <f t="shared" ca="1" si="154"/>
        <v>37.823834196891191</v>
      </c>
      <c r="AO66" s="7">
        <f t="shared" ca="1" si="154"/>
        <v>40.350877192982459</v>
      </c>
    </row>
    <row r="67" spans="1:41">
      <c r="C67">
        <f ca="1">SUM(C65:C66)</f>
        <v>1100</v>
      </c>
    </row>
    <row r="68" spans="1:41">
      <c r="C68" t="s">
        <v>102</v>
      </c>
      <c r="D68" t="s">
        <v>103</v>
      </c>
      <c r="E68" t="s">
        <v>104</v>
      </c>
      <c r="F68" t="s">
        <v>97</v>
      </c>
      <c r="G68" t="s">
        <v>98</v>
      </c>
      <c r="H68" t="s">
        <v>99</v>
      </c>
      <c r="I68" t="s">
        <v>100</v>
      </c>
      <c r="J68" t="s">
        <v>101</v>
      </c>
      <c r="K68" t="s">
        <v>106</v>
      </c>
      <c r="L68" t="s">
        <v>108</v>
      </c>
      <c r="M68" t="s">
        <v>109</v>
      </c>
      <c r="N68" t="s">
        <v>112</v>
      </c>
      <c r="O68" t="s">
        <v>117</v>
      </c>
      <c r="P68" t="s">
        <v>118</v>
      </c>
      <c r="Q68" t="s">
        <v>121</v>
      </c>
      <c r="R68" t="s">
        <v>119</v>
      </c>
      <c r="S68" t="s">
        <v>120</v>
      </c>
      <c r="X68" s="8" t="s">
        <v>102</v>
      </c>
      <c r="Y68" s="8" t="s">
        <v>103</v>
      </c>
      <c r="Z68" s="8" t="s">
        <v>104</v>
      </c>
      <c r="AA68" s="8" t="s">
        <v>97</v>
      </c>
      <c r="AB68" s="8" t="s">
        <v>98</v>
      </c>
      <c r="AC68" s="8" t="s">
        <v>99</v>
      </c>
      <c r="AD68" s="8" t="s">
        <v>100</v>
      </c>
      <c r="AE68" s="8" t="s">
        <v>101</v>
      </c>
      <c r="AG68" s="8" t="s">
        <v>106</v>
      </c>
      <c r="AH68" s="8" t="s">
        <v>108</v>
      </c>
      <c r="AI68" s="8" t="s">
        <v>109</v>
      </c>
      <c r="AJ68" s="8" t="s">
        <v>112</v>
      </c>
      <c r="AK68" s="12" t="s">
        <v>117</v>
      </c>
      <c r="AL68" s="12" t="s">
        <v>118</v>
      </c>
      <c r="AM68" s="12" t="s">
        <v>121</v>
      </c>
      <c r="AN68" s="12" t="s">
        <v>119</v>
      </c>
      <c r="AO68" s="12" t="s">
        <v>120</v>
      </c>
    </row>
    <row r="69" spans="1:41">
      <c r="A69" s="1" t="s">
        <v>24</v>
      </c>
      <c r="B69" t="s">
        <v>92</v>
      </c>
      <c r="C69">
        <f ca="1">INDIRECT(ADDRESS(44,1,1,TRUE,C68))</f>
        <v>249</v>
      </c>
      <c r="D69">
        <f t="shared" ref="D69:K69" ca="1" si="161">INDIRECT(ADDRESS(44,1,1,TRUE,D68))</f>
        <v>0</v>
      </c>
      <c r="E69">
        <f t="shared" ca="1" si="161"/>
        <v>6</v>
      </c>
      <c r="F69">
        <f t="shared" ca="1" si="161"/>
        <v>9</v>
      </c>
      <c r="G69">
        <f t="shared" ca="1" si="161"/>
        <v>0</v>
      </c>
      <c r="H69">
        <f t="shared" ca="1" si="161"/>
        <v>9</v>
      </c>
      <c r="I69">
        <f t="shared" ca="1" si="161"/>
        <v>21</v>
      </c>
      <c r="J69">
        <f t="shared" ca="1" si="161"/>
        <v>23</v>
      </c>
      <c r="K69">
        <f t="shared" ca="1" si="161"/>
        <v>0</v>
      </c>
      <c r="L69">
        <f t="shared" ref="L69:M69" ca="1" si="162">INDIRECT(ADDRESS(44,1,1,TRUE,L68))</f>
        <v>0</v>
      </c>
      <c r="M69">
        <f t="shared" ca="1" si="162"/>
        <v>0</v>
      </c>
      <c r="N69">
        <f t="shared" ref="N69:Q69" ca="1" si="163">INDIRECT(ADDRESS(44,1,1,TRUE,N68))</f>
        <v>0</v>
      </c>
      <c r="O69">
        <f t="shared" ca="1" si="163"/>
        <v>2</v>
      </c>
      <c r="P69">
        <f t="shared" ca="1" si="163"/>
        <v>4</v>
      </c>
      <c r="Q69">
        <f t="shared" ca="1" si="163"/>
        <v>18</v>
      </c>
      <c r="R69">
        <f t="shared" ref="R69:S69" ca="1" si="164">INDIRECT(ADDRESS(44,1,1,TRUE,R68))</f>
        <v>109</v>
      </c>
      <c r="S69">
        <f t="shared" ca="1" si="164"/>
        <v>6</v>
      </c>
      <c r="U69" s="1" t="s">
        <v>24</v>
      </c>
      <c r="W69" s="4" t="s">
        <v>92</v>
      </c>
      <c r="X69" s="7">
        <f t="shared" ref="X69:AE71" ca="1" si="165">C69*100/C$6</f>
        <v>20.493827160493826</v>
      </c>
      <c r="Y69" s="7">
        <f t="shared" ca="1" si="165"/>
        <v>0</v>
      </c>
      <c r="Z69" s="7">
        <f t="shared" ca="1" si="165"/>
        <v>1.6574585635359116</v>
      </c>
      <c r="AA69" s="7">
        <f t="shared" ca="1" si="165"/>
        <v>1.5929203539823009</v>
      </c>
      <c r="AB69" s="7">
        <f t="shared" ca="1" si="165"/>
        <v>0</v>
      </c>
      <c r="AC69" s="7">
        <f t="shared" ca="1" si="165"/>
        <v>2.4128686327077746</v>
      </c>
      <c r="AD69" s="7">
        <f t="shared" ca="1" si="165"/>
        <v>5.7534246575342465</v>
      </c>
      <c r="AE69" s="7">
        <f t="shared" ca="1" si="165"/>
        <v>3.6918138041733548</v>
      </c>
      <c r="AF69" s="11" t="s">
        <v>92</v>
      </c>
      <c r="AG69" s="7">
        <f t="shared" ref="AG69:AO71" ca="1" si="166">K69*100/K$6</f>
        <v>0</v>
      </c>
      <c r="AH69" s="7">
        <f t="shared" ca="1" si="166"/>
        <v>0</v>
      </c>
      <c r="AI69" s="7">
        <f t="shared" ca="1" si="166"/>
        <v>0</v>
      </c>
      <c r="AJ69" s="7">
        <f t="shared" ca="1" si="166"/>
        <v>0</v>
      </c>
      <c r="AK69" s="7">
        <f t="shared" ca="1" si="166"/>
        <v>1.9607843137254901</v>
      </c>
      <c r="AL69" s="7">
        <f t="shared" ca="1" si="166"/>
        <v>2.8571428571428572</v>
      </c>
      <c r="AM69" s="7">
        <f t="shared" ca="1" si="166"/>
        <v>2.8571428571428572</v>
      </c>
      <c r="AN69" s="7">
        <f t="shared" ca="1" si="166"/>
        <v>9.4127806563039726</v>
      </c>
      <c r="AO69" s="7">
        <f t="shared" ca="1" si="166"/>
        <v>10.526315789473685</v>
      </c>
    </row>
    <row r="70" spans="1:41">
      <c r="B70" t="s">
        <v>2</v>
      </c>
      <c r="C70">
        <f ca="1">INDIRECT(ADDRESS(44,2,1,TRUE,C68))</f>
        <v>940</v>
      </c>
      <c r="D70">
        <f t="shared" ref="D70:K70" ca="1" si="167">INDIRECT(ADDRESS(44,2,1,TRUE,D68))</f>
        <v>290</v>
      </c>
      <c r="E70">
        <f t="shared" ca="1" si="167"/>
        <v>265</v>
      </c>
      <c r="F70">
        <f t="shared" ca="1" si="167"/>
        <v>430</v>
      </c>
      <c r="G70">
        <f t="shared" ca="1" si="167"/>
        <v>395</v>
      </c>
      <c r="H70">
        <f t="shared" ca="1" si="167"/>
        <v>204</v>
      </c>
      <c r="I70">
        <f t="shared" ca="1" si="167"/>
        <v>316</v>
      </c>
      <c r="J70">
        <f t="shared" ca="1" si="167"/>
        <v>488</v>
      </c>
      <c r="K70">
        <f t="shared" ca="1" si="167"/>
        <v>401</v>
      </c>
      <c r="L70">
        <f t="shared" ref="L70:M70" ca="1" si="168">INDIRECT(ADDRESS(44,2,1,TRUE,L68))</f>
        <v>223</v>
      </c>
      <c r="M70">
        <f t="shared" ca="1" si="168"/>
        <v>242</v>
      </c>
      <c r="N70">
        <f t="shared" ref="N70:Q70" ca="1" si="169">INDIRECT(ADDRESS(44,2,1,TRUE,N68))</f>
        <v>436</v>
      </c>
      <c r="O70">
        <f t="shared" ca="1" si="169"/>
        <v>82</v>
      </c>
      <c r="P70">
        <f t="shared" ca="1" si="169"/>
        <v>121</v>
      </c>
      <c r="Q70">
        <f t="shared" ca="1" si="169"/>
        <v>503</v>
      </c>
      <c r="R70">
        <f t="shared" ref="R70:S70" ca="1" si="170">INDIRECT(ADDRESS(44,2,1,TRUE,R68))</f>
        <v>908</v>
      </c>
      <c r="S70">
        <f t="shared" ca="1" si="170"/>
        <v>32</v>
      </c>
      <c r="W70" s="4" t="s">
        <v>2</v>
      </c>
      <c r="X70" s="7">
        <f ca="1">C70*100/C$52</f>
        <v>85.454545454545453</v>
      </c>
      <c r="Y70" s="7">
        <f t="shared" ca="1" si="165"/>
        <v>87.349397590361448</v>
      </c>
      <c r="Z70" s="7">
        <f t="shared" ca="1" si="165"/>
        <v>73.204419889502759</v>
      </c>
      <c r="AA70" s="7">
        <f t="shared" ca="1" si="165"/>
        <v>76.106194690265482</v>
      </c>
      <c r="AB70" s="7">
        <f t="shared" ca="1" si="165"/>
        <v>85.683297180043382</v>
      </c>
      <c r="AC70" s="7">
        <f t="shared" ca="1" si="165"/>
        <v>54.691689008042893</v>
      </c>
      <c r="AD70" s="7">
        <f t="shared" ca="1" si="165"/>
        <v>86.575342465753423</v>
      </c>
      <c r="AE70" s="7">
        <f t="shared" ca="1" si="165"/>
        <v>78.330658105939008</v>
      </c>
      <c r="AF70" s="11" t="s">
        <v>2</v>
      </c>
      <c r="AG70" s="7">
        <f t="shared" ca="1" si="166"/>
        <v>83.367983367983371</v>
      </c>
      <c r="AH70" s="7">
        <f t="shared" ca="1" si="166"/>
        <v>84.469696969696969</v>
      </c>
      <c r="AI70" s="7">
        <f t="shared" ca="1" si="166"/>
        <v>80.936454849498332</v>
      </c>
      <c r="AJ70" s="7">
        <f t="shared" ca="1" si="166"/>
        <v>86.679920477137173</v>
      </c>
      <c r="AK70" s="7">
        <f t="shared" ca="1" si="166"/>
        <v>80.392156862745097</v>
      </c>
      <c r="AL70" s="7">
        <f t="shared" ca="1" si="166"/>
        <v>86.428571428571431</v>
      </c>
      <c r="AM70" s="7">
        <f t="shared" ca="1" si="166"/>
        <v>79.841269841269835</v>
      </c>
      <c r="AN70" s="7">
        <f t="shared" ca="1" si="166"/>
        <v>78.411053540587218</v>
      </c>
      <c r="AO70" s="7">
        <f t="shared" ca="1" si="166"/>
        <v>56.140350877192979</v>
      </c>
    </row>
    <row r="71" spans="1:41">
      <c r="B71" t="s">
        <v>3</v>
      </c>
      <c r="C71">
        <f ca="1">INDIRECT(ADDRESS(44,3,1,TRUE,C68))</f>
        <v>160</v>
      </c>
      <c r="D71">
        <f t="shared" ref="D71:S71" ca="1" si="171">INDIRECT(ADDRESS(44,3,1,TRUE,D68))</f>
        <v>42</v>
      </c>
      <c r="E71">
        <f t="shared" ca="1" si="171"/>
        <v>91</v>
      </c>
      <c r="F71">
        <f t="shared" ca="1" si="171"/>
        <v>126</v>
      </c>
      <c r="G71">
        <f t="shared" ca="1" si="171"/>
        <v>66</v>
      </c>
      <c r="H71">
        <f t="shared" ca="1" si="171"/>
        <v>160</v>
      </c>
      <c r="I71">
        <f t="shared" ca="1" si="171"/>
        <v>28</v>
      </c>
      <c r="J71">
        <f t="shared" ca="1" si="171"/>
        <v>112</v>
      </c>
      <c r="K71">
        <f t="shared" ca="1" si="171"/>
        <v>80</v>
      </c>
      <c r="L71">
        <f t="shared" ca="1" si="171"/>
        <v>41</v>
      </c>
      <c r="M71">
        <f t="shared" ca="1" si="171"/>
        <v>57</v>
      </c>
      <c r="N71">
        <f t="shared" ca="1" si="171"/>
        <v>67</v>
      </c>
      <c r="O71">
        <f t="shared" ca="1" si="171"/>
        <v>18</v>
      </c>
      <c r="P71">
        <f t="shared" ca="1" si="171"/>
        <v>15</v>
      </c>
      <c r="Q71">
        <f t="shared" ca="1" si="171"/>
        <v>109</v>
      </c>
      <c r="R71">
        <f t="shared" ca="1" si="171"/>
        <v>141</v>
      </c>
      <c r="S71">
        <f t="shared" ca="1" si="171"/>
        <v>19</v>
      </c>
      <c r="W71" s="4" t="s">
        <v>3</v>
      </c>
      <c r="X71" s="7">
        <f ca="1">C71*100/C$52</f>
        <v>14.545454545454545</v>
      </c>
      <c r="Y71" s="7">
        <f t="shared" ca="1" si="165"/>
        <v>12.650602409638553</v>
      </c>
      <c r="Z71" s="7">
        <f t="shared" ca="1" si="165"/>
        <v>25.138121546961326</v>
      </c>
      <c r="AA71" s="7">
        <f t="shared" ca="1" si="165"/>
        <v>22.300884955752213</v>
      </c>
      <c r="AB71" s="7">
        <f t="shared" ca="1" si="165"/>
        <v>14.316702819956616</v>
      </c>
      <c r="AC71" s="7">
        <f t="shared" ca="1" si="165"/>
        <v>42.89544235924933</v>
      </c>
      <c r="AD71" s="7">
        <f t="shared" ca="1" si="165"/>
        <v>7.6712328767123283</v>
      </c>
      <c r="AE71" s="7">
        <f t="shared" ca="1" si="165"/>
        <v>17.977528089887642</v>
      </c>
      <c r="AF71" s="11" t="s">
        <v>3</v>
      </c>
      <c r="AG71" s="7">
        <f t="shared" ca="1" si="166"/>
        <v>16.632016632016633</v>
      </c>
      <c r="AH71" s="7">
        <f t="shared" ca="1" si="166"/>
        <v>15.530303030303031</v>
      </c>
      <c r="AI71" s="7">
        <f t="shared" ca="1" si="166"/>
        <v>19.063545150501671</v>
      </c>
      <c r="AJ71" s="7">
        <f t="shared" ca="1" si="166"/>
        <v>13.320079522862823</v>
      </c>
      <c r="AK71" s="7">
        <f t="shared" ca="1" si="166"/>
        <v>17.647058823529413</v>
      </c>
      <c r="AL71" s="7">
        <f t="shared" ca="1" si="166"/>
        <v>10.714285714285714</v>
      </c>
      <c r="AM71" s="7">
        <f t="shared" ca="1" si="166"/>
        <v>17.301587301587301</v>
      </c>
      <c r="AN71" s="7">
        <f t="shared" ca="1" si="166"/>
        <v>12.176165803108809</v>
      </c>
      <c r="AO71" s="7">
        <f t="shared" ca="1" si="166"/>
        <v>33.333333333333336</v>
      </c>
    </row>
    <row r="72" spans="1:41">
      <c r="C72">
        <f ca="1">SUM(C70:C71)</f>
        <v>1100</v>
      </c>
    </row>
    <row r="73" spans="1:41">
      <c r="C73" t="s">
        <v>102</v>
      </c>
      <c r="D73" t="s">
        <v>103</v>
      </c>
      <c r="E73" t="s">
        <v>104</v>
      </c>
      <c r="F73" t="s">
        <v>97</v>
      </c>
      <c r="G73" t="s">
        <v>98</v>
      </c>
      <c r="H73" t="s">
        <v>99</v>
      </c>
      <c r="I73" t="s">
        <v>100</v>
      </c>
      <c r="J73" t="s">
        <v>101</v>
      </c>
      <c r="K73" t="s">
        <v>106</v>
      </c>
      <c r="L73" t="s">
        <v>108</v>
      </c>
      <c r="M73" t="s">
        <v>109</v>
      </c>
      <c r="N73" t="s">
        <v>112</v>
      </c>
      <c r="O73" t="s">
        <v>117</v>
      </c>
      <c r="P73" t="s">
        <v>118</v>
      </c>
      <c r="Q73" t="s">
        <v>121</v>
      </c>
      <c r="R73" t="s">
        <v>119</v>
      </c>
      <c r="S73" t="s">
        <v>120</v>
      </c>
      <c r="X73" s="8" t="s">
        <v>102</v>
      </c>
      <c r="Y73" s="8" t="s">
        <v>103</v>
      </c>
      <c r="Z73" s="8" t="s">
        <v>104</v>
      </c>
      <c r="AA73" s="8" t="s">
        <v>97</v>
      </c>
      <c r="AB73" s="8" t="s">
        <v>98</v>
      </c>
      <c r="AC73" s="8" t="s">
        <v>99</v>
      </c>
      <c r="AD73" s="8" t="s">
        <v>100</v>
      </c>
      <c r="AE73" s="8" t="s">
        <v>101</v>
      </c>
      <c r="AG73" s="8" t="s">
        <v>106</v>
      </c>
      <c r="AH73" s="8" t="s">
        <v>108</v>
      </c>
      <c r="AI73" s="8" t="s">
        <v>109</v>
      </c>
      <c r="AJ73" s="8" t="s">
        <v>112</v>
      </c>
      <c r="AK73" s="12" t="s">
        <v>117</v>
      </c>
      <c r="AL73" s="12" t="s">
        <v>118</v>
      </c>
      <c r="AM73" s="12" t="s">
        <v>121</v>
      </c>
      <c r="AN73" s="12" t="s">
        <v>119</v>
      </c>
      <c r="AO73" s="12" t="s">
        <v>120</v>
      </c>
    </row>
    <row r="74" spans="1:41">
      <c r="A74" s="1" t="s">
        <v>25</v>
      </c>
      <c r="B74" t="s">
        <v>92</v>
      </c>
      <c r="C74">
        <f ca="1">INDIRECT(ADDRESS(47,1,1,TRUE,C73))</f>
        <v>249</v>
      </c>
      <c r="D74">
        <f t="shared" ref="D74:J74" ca="1" si="172">INDIRECT(ADDRESS(47,1,1,TRUE,D73))</f>
        <v>0</v>
      </c>
      <c r="E74">
        <f t="shared" ca="1" si="172"/>
        <v>6</v>
      </c>
      <c r="F74">
        <f t="shared" ca="1" si="172"/>
        <v>9</v>
      </c>
      <c r="G74">
        <f t="shared" ca="1" si="172"/>
        <v>0</v>
      </c>
      <c r="H74">
        <f t="shared" ca="1" si="172"/>
        <v>9</v>
      </c>
      <c r="I74">
        <f t="shared" ca="1" si="172"/>
        <v>21</v>
      </c>
      <c r="J74">
        <f t="shared" ca="1" si="172"/>
        <v>23</v>
      </c>
      <c r="K74">
        <f t="shared" ref="K74:L74" ca="1" si="173">INDIRECT(ADDRESS(47,1,1,TRUE,K73))</f>
        <v>0</v>
      </c>
      <c r="L74">
        <f t="shared" ca="1" si="173"/>
        <v>0</v>
      </c>
      <c r="M74">
        <f t="shared" ref="M74:N74" ca="1" si="174">INDIRECT(ADDRESS(47,1,1,TRUE,M73))</f>
        <v>0</v>
      </c>
      <c r="N74">
        <f t="shared" ca="1" si="174"/>
        <v>0</v>
      </c>
      <c r="O74">
        <f t="shared" ref="O74:Q74" ca="1" si="175">INDIRECT(ADDRESS(47,1,1,TRUE,O73))</f>
        <v>2</v>
      </c>
      <c r="P74">
        <f t="shared" ca="1" si="175"/>
        <v>4</v>
      </c>
      <c r="Q74">
        <f t="shared" ca="1" si="175"/>
        <v>18</v>
      </c>
      <c r="R74">
        <f t="shared" ref="R74:S74" ca="1" si="176">INDIRECT(ADDRESS(47,1,1,TRUE,R73))</f>
        <v>109</v>
      </c>
      <c r="S74">
        <f t="shared" ca="1" si="176"/>
        <v>6</v>
      </c>
      <c r="U74" s="1" t="s">
        <v>25</v>
      </c>
      <c r="W74" s="4" t="s">
        <v>92</v>
      </c>
      <c r="X74" s="7">
        <f t="shared" ref="X74:AE76" ca="1" si="177">C74*100/C$6</f>
        <v>20.493827160493826</v>
      </c>
      <c r="Y74" s="7">
        <f t="shared" ca="1" si="177"/>
        <v>0</v>
      </c>
      <c r="Z74" s="7">
        <f t="shared" ca="1" si="177"/>
        <v>1.6574585635359116</v>
      </c>
      <c r="AA74" s="7">
        <f t="shared" ca="1" si="177"/>
        <v>1.5929203539823009</v>
      </c>
      <c r="AB74" s="7">
        <f t="shared" ca="1" si="177"/>
        <v>0</v>
      </c>
      <c r="AC74" s="7">
        <f t="shared" ca="1" si="177"/>
        <v>2.4128686327077746</v>
      </c>
      <c r="AD74" s="7">
        <f t="shared" ca="1" si="177"/>
        <v>5.7534246575342465</v>
      </c>
      <c r="AE74" s="7">
        <f t="shared" ca="1" si="177"/>
        <v>3.6918138041733548</v>
      </c>
      <c r="AF74" s="11" t="s">
        <v>92</v>
      </c>
      <c r="AG74" s="7">
        <f t="shared" ref="AG74:AO76" ca="1" si="178">K74*100/K$6</f>
        <v>0</v>
      </c>
      <c r="AH74" s="7">
        <f t="shared" ca="1" si="178"/>
        <v>0</v>
      </c>
      <c r="AI74" s="7">
        <f t="shared" ca="1" si="178"/>
        <v>0</v>
      </c>
      <c r="AJ74" s="7">
        <f t="shared" ca="1" si="178"/>
        <v>0</v>
      </c>
      <c r="AK74" s="7">
        <f t="shared" ca="1" si="178"/>
        <v>1.9607843137254901</v>
      </c>
      <c r="AL74" s="7">
        <f t="shared" ca="1" si="178"/>
        <v>2.8571428571428572</v>
      </c>
      <c r="AM74" s="7">
        <f t="shared" ca="1" si="178"/>
        <v>2.8571428571428572</v>
      </c>
      <c r="AN74" s="7">
        <f t="shared" ca="1" si="178"/>
        <v>9.4127806563039726</v>
      </c>
      <c r="AO74" s="7">
        <f t="shared" ca="1" si="178"/>
        <v>10.526315789473685</v>
      </c>
    </row>
    <row r="75" spans="1:41" ht="14" customHeight="1">
      <c r="B75" t="s">
        <v>2</v>
      </c>
      <c r="C75">
        <f ca="1">INDIRECT(ADDRESS(47,2,1,TRUE,C73))</f>
        <v>843</v>
      </c>
      <c r="D75">
        <f t="shared" ref="D75:J75" ca="1" si="179">INDIRECT(ADDRESS(47,2,1,TRUE,D73))</f>
        <v>250</v>
      </c>
      <c r="E75">
        <f t="shared" ca="1" si="179"/>
        <v>99</v>
      </c>
      <c r="F75">
        <f t="shared" ca="1" si="179"/>
        <v>379</v>
      </c>
      <c r="G75">
        <f t="shared" ca="1" si="179"/>
        <v>401</v>
      </c>
      <c r="H75">
        <f t="shared" ca="1" si="179"/>
        <v>258</v>
      </c>
      <c r="I75">
        <f t="shared" ca="1" si="179"/>
        <v>292</v>
      </c>
      <c r="J75">
        <f t="shared" ca="1" si="179"/>
        <v>418</v>
      </c>
      <c r="K75">
        <f t="shared" ref="K75:L75" ca="1" si="180">INDIRECT(ADDRESS(47,2,1,TRUE,K73))</f>
        <v>366</v>
      </c>
      <c r="L75">
        <f t="shared" ca="1" si="180"/>
        <v>193</v>
      </c>
      <c r="M75">
        <f t="shared" ref="M75:N75" ca="1" si="181">INDIRECT(ADDRESS(47,2,1,TRUE,M73))</f>
        <v>219</v>
      </c>
      <c r="N75">
        <f t="shared" ca="1" si="181"/>
        <v>381</v>
      </c>
      <c r="O75">
        <f t="shared" ref="O75:Q75" ca="1" si="182">INDIRECT(ADDRESS(47,2,1,TRUE,O73))</f>
        <v>79</v>
      </c>
      <c r="P75">
        <f t="shared" ca="1" si="182"/>
        <v>113</v>
      </c>
      <c r="Q75">
        <f t="shared" ca="1" si="182"/>
        <v>437</v>
      </c>
      <c r="R75">
        <f t="shared" ref="R75:S75" ca="1" si="183">INDIRECT(ADDRESS(47,2,1,TRUE,R73))</f>
        <v>808</v>
      </c>
      <c r="S75">
        <f t="shared" ca="1" si="183"/>
        <v>35</v>
      </c>
      <c r="W75" s="4" t="s">
        <v>2</v>
      </c>
      <c r="X75" s="7">
        <f ca="1">C75*100/C$52</f>
        <v>76.63636363636364</v>
      </c>
      <c r="Y75" s="7">
        <f t="shared" ca="1" si="177"/>
        <v>75.301204819277103</v>
      </c>
      <c r="Z75" s="7">
        <f t="shared" ca="1" si="177"/>
        <v>27.348066298342541</v>
      </c>
      <c r="AA75" s="7">
        <f t="shared" ca="1" si="177"/>
        <v>67.079646017699119</v>
      </c>
      <c r="AB75" s="7">
        <f t="shared" ca="1" si="177"/>
        <v>86.984815618221262</v>
      </c>
      <c r="AC75" s="7">
        <f t="shared" ca="1" si="177"/>
        <v>69.168900804289549</v>
      </c>
      <c r="AD75" s="7">
        <f t="shared" ca="1" si="177"/>
        <v>80</v>
      </c>
      <c r="AE75" s="7">
        <f t="shared" ca="1" si="177"/>
        <v>67.094703049759232</v>
      </c>
      <c r="AF75" s="11" t="s">
        <v>2</v>
      </c>
      <c r="AG75" s="7">
        <f t="shared" ca="1" si="178"/>
        <v>76.091476091476096</v>
      </c>
      <c r="AH75" s="7">
        <f t="shared" ca="1" si="178"/>
        <v>73.106060606060609</v>
      </c>
      <c r="AI75" s="7">
        <f t="shared" ca="1" si="178"/>
        <v>73.244147157190639</v>
      </c>
      <c r="AJ75" s="7">
        <f t="shared" ca="1" si="178"/>
        <v>75.7455268389662</v>
      </c>
      <c r="AK75" s="7">
        <f t="shared" ca="1" si="178"/>
        <v>77.450980392156865</v>
      </c>
      <c r="AL75" s="7">
        <f t="shared" ca="1" si="178"/>
        <v>80.714285714285708</v>
      </c>
      <c r="AM75" s="7">
        <f t="shared" ca="1" si="178"/>
        <v>69.365079365079367</v>
      </c>
      <c r="AN75" s="7">
        <f t="shared" ca="1" si="178"/>
        <v>69.775474956822109</v>
      </c>
      <c r="AO75" s="7">
        <f t="shared" ca="1" si="178"/>
        <v>61.403508771929822</v>
      </c>
    </row>
    <row r="76" spans="1:41" ht="14" customHeight="1">
      <c r="B76" t="s">
        <v>3</v>
      </c>
      <c r="C76">
        <f ca="1">INDIRECT(ADDRESS(47,3,1,TRUE,C73))</f>
        <v>257</v>
      </c>
      <c r="D76">
        <f t="shared" ref="D76:S76" ca="1" si="184">INDIRECT(ADDRESS(47,3,1,TRUE,D73))</f>
        <v>82</v>
      </c>
      <c r="E76">
        <f t="shared" ca="1" si="184"/>
        <v>257</v>
      </c>
      <c r="F76">
        <f t="shared" ca="1" si="184"/>
        <v>177</v>
      </c>
      <c r="G76">
        <f t="shared" ca="1" si="184"/>
        <v>60</v>
      </c>
      <c r="H76">
        <f t="shared" ca="1" si="184"/>
        <v>106</v>
      </c>
      <c r="I76">
        <f t="shared" ca="1" si="184"/>
        <v>52</v>
      </c>
      <c r="J76">
        <f t="shared" ca="1" si="184"/>
        <v>182</v>
      </c>
      <c r="K76">
        <f t="shared" ca="1" si="184"/>
        <v>115</v>
      </c>
      <c r="L76">
        <f t="shared" ca="1" si="184"/>
        <v>71</v>
      </c>
      <c r="M76">
        <f t="shared" ca="1" si="184"/>
        <v>80</v>
      </c>
      <c r="N76">
        <f t="shared" ca="1" si="184"/>
        <v>122</v>
      </c>
      <c r="O76">
        <f t="shared" ca="1" si="184"/>
        <v>21</v>
      </c>
      <c r="P76">
        <f t="shared" ca="1" si="184"/>
        <v>23</v>
      </c>
      <c r="Q76">
        <f t="shared" ca="1" si="184"/>
        <v>175</v>
      </c>
      <c r="R76">
        <f t="shared" ca="1" si="184"/>
        <v>241</v>
      </c>
      <c r="S76">
        <f t="shared" ca="1" si="184"/>
        <v>16</v>
      </c>
      <c r="W76" s="4" t="s">
        <v>3</v>
      </c>
      <c r="X76" s="7">
        <f ca="1">C76*100/C$52</f>
        <v>23.363636363636363</v>
      </c>
      <c r="Y76" s="7">
        <f t="shared" ca="1" si="177"/>
        <v>24.698795180722893</v>
      </c>
      <c r="Z76" s="7">
        <f t="shared" ca="1" si="177"/>
        <v>70.994475138121544</v>
      </c>
      <c r="AA76" s="7">
        <f t="shared" ca="1" si="177"/>
        <v>31.327433628318584</v>
      </c>
      <c r="AB76" s="7">
        <f t="shared" ca="1" si="177"/>
        <v>13.015184381778742</v>
      </c>
      <c r="AC76" s="7">
        <f t="shared" ca="1" si="177"/>
        <v>28.41823056300268</v>
      </c>
      <c r="AD76" s="7">
        <f t="shared" ca="1" si="177"/>
        <v>14.246575342465754</v>
      </c>
      <c r="AE76" s="7">
        <f t="shared" ca="1" si="177"/>
        <v>29.213483146067414</v>
      </c>
      <c r="AF76" s="11" t="s">
        <v>3</v>
      </c>
      <c r="AG76" s="7">
        <f t="shared" ca="1" si="178"/>
        <v>23.908523908523907</v>
      </c>
      <c r="AH76" s="7">
        <f t="shared" ca="1" si="178"/>
        <v>26.893939393939394</v>
      </c>
      <c r="AI76" s="7">
        <f t="shared" ca="1" si="178"/>
        <v>26.755852842809364</v>
      </c>
      <c r="AJ76" s="7">
        <f t="shared" ca="1" si="178"/>
        <v>24.254473161033797</v>
      </c>
      <c r="AK76" s="7">
        <f t="shared" ca="1" si="178"/>
        <v>20.588235294117649</v>
      </c>
      <c r="AL76" s="7">
        <f t="shared" ca="1" si="178"/>
        <v>16.428571428571427</v>
      </c>
      <c r="AM76" s="7">
        <f t="shared" ca="1" si="178"/>
        <v>27.777777777777779</v>
      </c>
      <c r="AN76" s="7">
        <f t="shared" ca="1" si="178"/>
        <v>20.811744386873922</v>
      </c>
      <c r="AO76" s="7">
        <f t="shared" ca="1" si="178"/>
        <v>28.07017543859649</v>
      </c>
    </row>
    <row r="77" spans="1:41">
      <c r="C77">
        <f ca="1">SUM(C75:C76)</f>
        <v>1100</v>
      </c>
    </row>
    <row r="78" spans="1:41">
      <c r="C78" t="s">
        <v>102</v>
      </c>
      <c r="D78" t="s">
        <v>103</v>
      </c>
      <c r="E78" t="s">
        <v>104</v>
      </c>
      <c r="F78" t="s">
        <v>97</v>
      </c>
      <c r="G78" t="s">
        <v>98</v>
      </c>
      <c r="H78" t="s">
        <v>99</v>
      </c>
      <c r="I78" t="s">
        <v>100</v>
      </c>
      <c r="J78" t="s">
        <v>101</v>
      </c>
      <c r="K78" t="s">
        <v>106</v>
      </c>
      <c r="L78" t="s">
        <v>108</v>
      </c>
      <c r="M78" t="s">
        <v>109</v>
      </c>
      <c r="N78" t="s">
        <v>112</v>
      </c>
      <c r="O78" t="s">
        <v>117</v>
      </c>
      <c r="P78" t="s">
        <v>118</v>
      </c>
      <c r="Q78" t="s">
        <v>121</v>
      </c>
      <c r="R78" t="s">
        <v>119</v>
      </c>
      <c r="S78" t="s">
        <v>120</v>
      </c>
      <c r="X78" s="8" t="s">
        <v>102</v>
      </c>
      <c r="Y78" s="8" t="s">
        <v>103</v>
      </c>
      <c r="Z78" s="8" t="s">
        <v>104</v>
      </c>
      <c r="AA78" s="8" t="s">
        <v>97</v>
      </c>
      <c r="AB78" s="8" t="s">
        <v>98</v>
      </c>
      <c r="AC78" s="8" t="s">
        <v>99</v>
      </c>
      <c r="AD78" s="8" t="s">
        <v>100</v>
      </c>
      <c r="AE78" s="8" t="s">
        <v>101</v>
      </c>
      <c r="AG78" s="8" t="s">
        <v>106</v>
      </c>
      <c r="AH78" s="8" t="s">
        <v>108</v>
      </c>
      <c r="AI78" s="8" t="s">
        <v>109</v>
      </c>
      <c r="AJ78" s="8" t="s">
        <v>112</v>
      </c>
      <c r="AK78" s="12" t="s">
        <v>117</v>
      </c>
      <c r="AL78" s="12" t="s">
        <v>118</v>
      </c>
      <c r="AM78" s="12" t="s">
        <v>121</v>
      </c>
      <c r="AN78" s="12" t="s">
        <v>119</v>
      </c>
      <c r="AO78" s="12" t="s">
        <v>120</v>
      </c>
    </row>
    <row r="79" spans="1:41">
      <c r="A79" s="1" t="s">
        <v>26</v>
      </c>
      <c r="B79" t="s">
        <v>92</v>
      </c>
      <c r="C79">
        <f ca="1">INDIRECT(ADDRESS(50,1,1,TRUE,C78))</f>
        <v>249</v>
      </c>
      <c r="D79">
        <f t="shared" ref="D79:J79" ca="1" si="185">INDIRECT(ADDRESS(50,1,1,TRUE,D78))</f>
        <v>0</v>
      </c>
      <c r="E79">
        <f t="shared" ca="1" si="185"/>
        <v>6</v>
      </c>
      <c r="F79">
        <f t="shared" ca="1" si="185"/>
        <v>9</v>
      </c>
      <c r="G79">
        <f t="shared" ca="1" si="185"/>
        <v>0</v>
      </c>
      <c r="H79">
        <f t="shared" ca="1" si="185"/>
        <v>9</v>
      </c>
      <c r="I79">
        <f t="shared" ca="1" si="185"/>
        <v>21</v>
      </c>
      <c r="J79">
        <f t="shared" ca="1" si="185"/>
        <v>23</v>
      </c>
      <c r="K79">
        <f t="shared" ref="K79:L79" ca="1" si="186">INDIRECT(ADDRESS(50,1,1,TRUE,K78))</f>
        <v>0</v>
      </c>
      <c r="L79">
        <f t="shared" ca="1" si="186"/>
        <v>0</v>
      </c>
      <c r="M79">
        <f t="shared" ref="M79:N79" ca="1" si="187">INDIRECT(ADDRESS(50,1,1,TRUE,M78))</f>
        <v>0</v>
      </c>
      <c r="N79">
        <f t="shared" ca="1" si="187"/>
        <v>0</v>
      </c>
      <c r="O79">
        <f t="shared" ref="O79:Q79" ca="1" si="188">INDIRECT(ADDRESS(50,1,1,TRUE,O78))</f>
        <v>2</v>
      </c>
      <c r="P79">
        <f t="shared" ca="1" si="188"/>
        <v>4</v>
      </c>
      <c r="Q79">
        <f t="shared" ca="1" si="188"/>
        <v>18</v>
      </c>
      <c r="R79">
        <f t="shared" ref="R79:S79" ca="1" si="189">INDIRECT(ADDRESS(50,1,1,TRUE,R78))</f>
        <v>109</v>
      </c>
      <c r="S79">
        <f t="shared" ca="1" si="189"/>
        <v>6</v>
      </c>
      <c r="U79" s="1" t="s">
        <v>26</v>
      </c>
      <c r="W79" s="4" t="s">
        <v>92</v>
      </c>
      <c r="X79" s="7">
        <f t="shared" ref="X79:AE81" ca="1" si="190">C79*100/C$6</f>
        <v>20.493827160493826</v>
      </c>
      <c r="Y79" s="7">
        <f t="shared" ca="1" si="190"/>
        <v>0</v>
      </c>
      <c r="Z79" s="7">
        <f t="shared" ca="1" si="190"/>
        <v>1.6574585635359116</v>
      </c>
      <c r="AA79" s="7">
        <f t="shared" ca="1" si="190"/>
        <v>1.5929203539823009</v>
      </c>
      <c r="AB79" s="7">
        <f t="shared" ca="1" si="190"/>
        <v>0</v>
      </c>
      <c r="AC79" s="7">
        <f t="shared" ca="1" si="190"/>
        <v>2.4128686327077746</v>
      </c>
      <c r="AD79" s="7">
        <f t="shared" ca="1" si="190"/>
        <v>5.7534246575342465</v>
      </c>
      <c r="AE79" s="7">
        <f t="shared" ca="1" si="190"/>
        <v>3.6918138041733548</v>
      </c>
      <c r="AF79" s="11" t="s">
        <v>92</v>
      </c>
      <c r="AG79" s="7">
        <f t="shared" ref="AG79:AO81" ca="1" si="191">K79*100/K$6</f>
        <v>0</v>
      </c>
      <c r="AH79" s="7">
        <f t="shared" ca="1" si="191"/>
        <v>0</v>
      </c>
      <c r="AI79" s="7">
        <f t="shared" ca="1" si="191"/>
        <v>0</v>
      </c>
      <c r="AJ79" s="7">
        <f t="shared" ca="1" si="191"/>
        <v>0</v>
      </c>
      <c r="AK79" s="7">
        <f t="shared" ca="1" si="191"/>
        <v>1.9607843137254901</v>
      </c>
      <c r="AL79" s="7">
        <f t="shared" ca="1" si="191"/>
        <v>2.8571428571428572</v>
      </c>
      <c r="AM79" s="7">
        <f t="shared" ca="1" si="191"/>
        <v>2.8571428571428572</v>
      </c>
      <c r="AN79" s="7">
        <f t="shared" ca="1" si="191"/>
        <v>9.4127806563039726</v>
      </c>
      <c r="AO79" s="7">
        <f t="shared" ca="1" si="191"/>
        <v>10.526315789473685</v>
      </c>
    </row>
    <row r="80" spans="1:41">
      <c r="B80" t="s">
        <v>2</v>
      </c>
      <c r="C80">
        <f ca="1">INDIRECT(ADDRESS(50,2,1,TRUE,C78))</f>
        <v>987</v>
      </c>
      <c r="D80">
        <f t="shared" ref="D80:J80" ca="1" si="192">INDIRECT(ADDRESS(50,2,1,TRUE,D78))</f>
        <v>321</v>
      </c>
      <c r="E80">
        <f t="shared" ca="1" si="192"/>
        <v>334</v>
      </c>
      <c r="F80">
        <f t="shared" ca="1" si="192"/>
        <v>530</v>
      </c>
      <c r="G80">
        <f t="shared" ca="1" si="192"/>
        <v>439</v>
      </c>
      <c r="H80">
        <f t="shared" ca="1" si="192"/>
        <v>327</v>
      </c>
      <c r="I80">
        <f t="shared" ca="1" si="192"/>
        <v>298</v>
      </c>
      <c r="J80">
        <f t="shared" ca="1" si="192"/>
        <v>551</v>
      </c>
      <c r="K80">
        <f t="shared" ref="K80:L80" ca="1" si="193">INDIRECT(ADDRESS(50,2,1,TRUE,K78))</f>
        <v>431</v>
      </c>
      <c r="L80">
        <f t="shared" ca="1" si="193"/>
        <v>241</v>
      </c>
      <c r="M80">
        <f t="shared" ref="M80:N80" ca="1" si="194">INDIRECT(ADDRESS(50,2,1,TRUE,M78))</f>
        <v>269</v>
      </c>
      <c r="N80">
        <f t="shared" ca="1" si="194"/>
        <v>449</v>
      </c>
      <c r="O80">
        <f t="shared" ref="O80:Q80" ca="1" si="195">INDIRECT(ADDRESS(50,2,1,TRUE,O78))</f>
        <v>93</v>
      </c>
      <c r="P80">
        <f t="shared" ca="1" si="195"/>
        <v>120</v>
      </c>
      <c r="Q80">
        <f t="shared" ca="1" si="195"/>
        <v>561</v>
      </c>
      <c r="R80">
        <f t="shared" ref="R80:S80" ca="1" si="196">INDIRECT(ADDRESS(50,2,1,TRUE,R78))</f>
        <v>943</v>
      </c>
      <c r="S80">
        <f t="shared" ca="1" si="196"/>
        <v>44</v>
      </c>
      <c r="W80" s="4" t="s">
        <v>2</v>
      </c>
      <c r="X80" s="7">
        <f ca="1">C80*100/C$52</f>
        <v>89.727272727272734</v>
      </c>
      <c r="Y80" s="7">
        <f t="shared" ca="1" si="190"/>
        <v>96.686746987951807</v>
      </c>
      <c r="Z80" s="7">
        <f t="shared" ca="1" si="190"/>
        <v>92.265193370165747</v>
      </c>
      <c r="AA80" s="7">
        <f t="shared" ca="1" si="190"/>
        <v>93.805309734513273</v>
      </c>
      <c r="AB80" s="7">
        <f t="shared" ca="1" si="190"/>
        <v>95.227765726681127</v>
      </c>
      <c r="AC80" s="7">
        <f t="shared" ca="1" si="190"/>
        <v>87.667560321715811</v>
      </c>
      <c r="AD80" s="7">
        <f t="shared" ca="1" si="190"/>
        <v>81.643835616438352</v>
      </c>
      <c r="AE80" s="7">
        <f t="shared" ca="1" si="190"/>
        <v>88.4430176565008</v>
      </c>
      <c r="AF80" s="11" t="s">
        <v>2</v>
      </c>
      <c r="AG80" s="7">
        <f t="shared" ca="1" si="191"/>
        <v>89.604989604989612</v>
      </c>
      <c r="AH80" s="7">
        <f t="shared" ca="1" si="191"/>
        <v>91.287878787878782</v>
      </c>
      <c r="AI80" s="7">
        <f t="shared" ca="1" si="191"/>
        <v>89.966555183946483</v>
      </c>
      <c r="AJ80" s="7">
        <f t="shared" ca="1" si="191"/>
        <v>89.264413518886684</v>
      </c>
      <c r="AK80" s="7">
        <f t="shared" ca="1" si="191"/>
        <v>91.17647058823529</v>
      </c>
      <c r="AL80" s="7">
        <f t="shared" ca="1" si="191"/>
        <v>85.714285714285708</v>
      </c>
      <c r="AM80" s="7">
        <f t="shared" ca="1" si="191"/>
        <v>89.047619047619051</v>
      </c>
      <c r="AN80" s="7">
        <f t="shared" ca="1" si="191"/>
        <v>81.433506044905002</v>
      </c>
      <c r="AO80" s="7">
        <f t="shared" ca="1" si="191"/>
        <v>77.192982456140356</v>
      </c>
    </row>
    <row r="81" spans="1:62">
      <c r="B81" t="s">
        <v>3</v>
      </c>
      <c r="C81">
        <f ca="1">INDIRECT(ADDRESS(50,3,1,TRUE,C78))</f>
        <v>113</v>
      </c>
      <c r="D81">
        <f t="shared" ref="D81:S81" ca="1" si="197">INDIRECT(ADDRESS(50,3,1,TRUE,D78))</f>
        <v>11</v>
      </c>
      <c r="E81">
        <f t="shared" ca="1" si="197"/>
        <v>22</v>
      </c>
      <c r="F81">
        <f t="shared" ca="1" si="197"/>
        <v>26</v>
      </c>
      <c r="G81">
        <f t="shared" ca="1" si="197"/>
        <v>22</v>
      </c>
      <c r="H81">
        <f t="shared" ca="1" si="197"/>
        <v>37</v>
      </c>
      <c r="I81">
        <f t="shared" ca="1" si="197"/>
        <v>46</v>
      </c>
      <c r="J81">
        <f t="shared" ca="1" si="197"/>
        <v>49</v>
      </c>
      <c r="K81">
        <f t="shared" ca="1" si="197"/>
        <v>50</v>
      </c>
      <c r="L81">
        <f t="shared" ca="1" si="197"/>
        <v>23</v>
      </c>
      <c r="M81">
        <f t="shared" ca="1" si="197"/>
        <v>30</v>
      </c>
      <c r="N81">
        <f t="shared" ca="1" si="197"/>
        <v>54</v>
      </c>
      <c r="O81">
        <f t="shared" ca="1" si="197"/>
        <v>7</v>
      </c>
      <c r="P81">
        <f t="shared" ca="1" si="197"/>
        <v>16</v>
      </c>
      <c r="Q81">
        <f t="shared" ca="1" si="197"/>
        <v>51</v>
      </c>
      <c r="R81">
        <f t="shared" ca="1" si="197"/>
        <v>106</v>
      </c>
      <c r="S81">
        <f t="shared" ca="1" si="197"/>
        <v>7</v>
      </c>
      <c r="W81" s="4" t="s">
        <v>3</v>
      </c>
      <c r="X81" s="7">
        <f ca="1">C81*100/C$52</f>
        <v>10.272727272727273</v>
      </c>
      <c r="Y81" s="7">
        <f t="shared" ca="1" si="190"/>
        <v>3.3132530120481927</v>
      </c>
      <c r="Z81" s="7">
        <f t="shared" ca="1" si="190"/>
        <v>6.0773480662983426</v>
      </c>
      <c r="AA81" s="7">
        <f t="shared" ca="1" si="190"/>
        <v>4.6017699115044248</v>
      </c>
      <c r="AB81" s="7">
        <f t="shared" ca="1" si="190"/>
        <v>4.7722342733188716</v>
      </c>
      <c r="AC81" s="7">
        <f t="shared" ca="1" si="190"/>
        <v>9.9195710455764079</v>
      </c>
      <c r="AD81" s="7">
        <f t="shared" ca="1" si="190"/>
        <v>12.602739726027398</v>
      </c>
      <c r="AE81" s="7">
        <f t="shared" ca="1" si="190"/>
        <v>7.8651685393258424</v>
      </c>
      <c r="AF81" s="11" t="s">
        <v>3</v>
      </c>
      <c r="AG81" s="7">
        <f t="shared" ca="1" si="191"/>
        <v>10.395010395010395</v>
      </c>
      <c r="AH81" s="7">
        <f t="shared" ca="1" si="191"/>
        <v>8.7121212121212128</v>
      </c>
      <c r="AI81" s="7">
        <f t="shared" ca="1" si="191"/>
        <v>10.033444816053512</v>
      </c>
      <c r="AJ81" s="7">
        <f t="shared" ca="1" si="191"/>
        <v>10.735586481113319</v>
      </c>
      <c r="AK81" s="7">
        <f t="shared" ca="1" si="191"/>
        <v>6.8627450980392153</v>
      </c>
      <c r="AL81" s="7">
        <f t="shared" ca="1" si="191"/>
        <v>11.428571428571429</v>
      </c>
      <c r="AM81" s="7">
        <f t="shared" ca="1" si="191"/>
        <v>8.0952380952380949</v>
      </c>
      <c r="AN81" s="7">
        <f t="shared" ca="1" si="191"/>
        <v>9.1537132987910184</v>
      </c>
      <c r="AO81" s="7">
        <f t="shared" ca="1" si="191"/>
        <v>12.280701754385966</v>
      </c>
    </row>
    <row r="82" spans="1:62">
      <c r="C82">
        <f ca="1">SUM(C80:C81)</f>
        <v>1100</v>
      </c>
      <c r="X82" s="7"/>
      <c r="Y82" s="7"/>
      <c r="Z82" s="7"/>
      <c r="AA82" s="7"/>
      <c r="AB82" s="7"/>
      <c r="AC82" s="7"/>
      <c r="AD82" s="7"/>
      <c r="AE82" s="7"/>
    </row>
    <row r="83" spans="1:62">
      <c r="C83" t="s">
        <v>102</v>
      </c>
      <c r="D83" t="s">
        <v>103</v>
      </c>
      <c r="E83" t="s">
        <v>104</v>
      </c>
      <c r="F83" t="s">
        <v>97</v>
      </c>
      <c r="G83" t="s">
        <v>98</v>
      </c>
      <c r="H83" t="s">
        <v>99</v>
      </c>
      <c r="I83" t="s">
        <v>100</v>
      </c>
      <c r="J83" t="s">
        <v>101</v>
      </c>
      <c r="K83" t="s">
        <v>106</v>
      </c>
      <c r="L83" t="s">
        <v>108</v>
      </c>
      <c r="M83" t="s">
        <v>109</v>
      </c>
      <c r="N83" t="s">
        <v>112</v>
      </c>
      <c r="O83" t="s">
        <v>117</v>
      </c>
      <c r="P83" t="s">
        <v>118</v>
      </c>
      <c r="Q83" t="s">
        <v>121</v>
      </c>
      <c r="R83" t="s">
        <v>119</v>
      </c>
      <c r="S83" t="s">
        <v>120</v>
      </c>
      <c r="X83" s="8" t="s">
        <v>102</v>
      </c>
      <c r="Y83" s="8" t="s">
        <v>103</v>
      </c>
      <c r="Z83" s="8" t="s">
        <v>104</v>
      </c>
      <c r="AA83" s="8" t="s">
        <v>97</v>
      </c>
      <c r="AB83" s="8" t="s">
        <v>98</v>
      </c>
      <c r="AC83" s="8" t="s">
        <v>99</v>
      </c>
      <c r="AD83" s="8" t="s">
        <v>100</v>
      </c>
      <c r="AE83" s="8" t="s">
        <v>101</v>
      </c>
      <c r="AG83" s="8" t="s">
        <v>106</v>
      </c>
      <c r="AH83" s="8" t="s">
        <v>108</v>
      </c>
      <c r="AI83" s="8" t="s">
        <v>109</v>
      </c>
      <c r="AJ83" s="8" t="s">
        <v>112</v>
      </c>
      <c r="AK83" s="12" t="s">
        <v>117</v>
      </c>
      <c r="AL83" s="12" t="s">
        <v>118</v>
      </c>
      <c r="AM83" s="12" t="s">
        <v>121</v>
      </c>
      <c r="AN83" s="12" t="s">
        <v>119</v>
      </c>
      <c r="AO83" s="12" t="s">
        <v>120</v>
      </c>
      <c r="AQ83" s="8" t="s">
        <v>103</v>
      </c>
      <c r="AR83" s="8" t="s">
        <v>104</v>
      </c>
      <c r="AS83" s="8" t="s">
        <v>97</v>
      </c>
      <c r="AT83" s="8" t="s">
        <v>98</v>
      </c>
      <c r="AU83" s="8" t="s">
        <v>99</v>
      </c>
      <c r="AV83" s="8" t="s">
        <v>100</v>
      </c>
      <c r="AW83" s="8" t="s">
        <v>101</v>
      </c>
      <c r="AY83" s="8" t="s">
        <v>106</v>
      </c>
      <c r="AZ83" s="8" t="s">
        <v>108</v>
      </c>
      <c r="BA83" s="8" t="s">
        <v>109</v>
      </c>
      <c r="BB83" s="8" t="s">
        <v>112</v>
      </c>
      <c r="BC83" s="12" t="s">
        <v>117</v>
      </c>
      <c r="BD83" s="12" t="s">
        <v>118</v>
      </c>
      <c r="BE83" s="12" t="s">
        <v>121</v>
      </c>
      <c r="BF83" s="12" t="s">
        <v>119</v>
      </c>
      <c r="BG83" s="12" t="s">
        <v>120</v>
      </c>
      <c r="BI83" s="20" t="s">
        <v>173</v>
      </c>
      <c r="BJ83" s="20" t="s">
        <v>174</v>
      </c>
    </row>
    <row r="84" spans="1:62">
      <c r="A84" s="1" t="s">
        <v>27</v>
      </c>
      <c r="B84" t="s">
        <v>92</v>
      </c>
      <c r="C84">
        <f ca="1">INDIRECT(ADDRESS(53,1,1,TRUE,C83))</f>
        <v>343</v>
      </c>
      <c r="D84">
        <f ca="1">INDIRECT(ADDRESS(53,1,1,TRUE,D83))</f>
        <v>24</v>
      </c>
      <c r="E84">
        <f t="shared" ref="E84:J84" ca="1" si="198">INDIRECT(ADDRESS(53,1,1,TRUE,E83))</f>
        <v>22</v>
      </c>
      <c r="F84">
        <f t="shared" ca="1" si="198"/>
        <v>45</v>
      </c>
      <c r="G84">
        <f t="shared" ca="1" si="198"/>
        <v>31</v>
      </c>
      <c r="H84">
        <f t="shared" ca="1" si="198"/>
        <v>34</v>
      </c>
      <c r="I84">
        <f t="shared" ca="1" si="198"/>
        <v>62</v>
      </c>
      <c r="J84">
        <f t="shared" ca="1" si="198"/>
        <v>62</v>
      </c>
      <c r="K84">
        <f t="shared" ref="K84:L84" ca="1" si="199">INDIRECT(ADDRESS(53,1,1,TRUE,K83))</f>
        <v>0</v>
      </c>
      <c r="L84">
        <f t="shared" ca="1" si="199"/>
        <v>0</v>
      </c>
      <c r="M84">
        <f t="shared" ref="M84:N84" ca="1" si="200">INDIRECT(ADDRESS(53,1,1,TRUE,M83))</f>
        <v>1</v>
      </c>
      <c r="N84">
        <f t="shared" ca="1" si="200"/>
        <v>0</v>
      </c>
      <c r="O84">
        <f t="shared" ref="O84:Q84" ca="1" si="201">INDIRECT(ADDRESS(53,1,1,TRUE,O83))</f>
        <v>9</v>
      </c>
      <c r="P84">
        <f t="shared" ca="1" si="201"/>
        <v>11</v>
      </c>
      <c r="Q84">
        <f t="shared" ca="1" si="201"/>
        <v>57</v>
      </c>
      <c r="R84">
        <f t="shared" ref="R84:S84" ca="1" si="202">INDIRECT(ADDRESS(53,1,1,TRUE,R83))</f>
        <v>196</v>
      </c>
      <c r="S84">
        <f t="shared" ca="1" si="202"/>
        <v>13</v>
      </c>
      <c r="U84" s="1" t="s">
        <v>27</v>
      </c>
      <c r="V84" s="1" t="s">
        <v>125</v>
      </c>
      <c r="W84" s="4" t="s">
        <v>92</v>
      </c>
      <c r="X84" s="7">
        <f ca="1">C84*100/C$90</f>
        <v>25.42624166048925</v>
      </c>
      <c r="Y84" s="7">
        <f t="shared" ref="Y84:AE84" ca="1" si="203">D84*100/D$90</f>
        <v>7.2289156626506026</v>
      </c>
      <c r="Z84" s="7">
        <f t="shared" ca="1" si="203"/>
        <v>6.0773480662983426</v>
      </c>
      <c r="AA84" s="7">
        <f t="shared" ca="1" si="203"/>
        <v>7.9646017699115044</v>
      </c>
      <c r="AB84" s="7">
        <f t="shared" ca="1" si="203"/>
        <v>6.7245119305856829</v>
      </c>
      <c r="AC84" s="7">
        <f t="shared" ca="1" si="203"/>
        <v>9.1152815013404833</v>
      </c>
      <c r="AD84" s="7">
        <f t="shared" ca="1" si="203"/>
        <v>16.986301369863014</v>
      </c>
      <c r="AE84" s="7">
        <f t="shared" ca="1" si="203"/>
        <v>9.9518459069020864</v>
      </c>
      <c r="AF84" s="11" t="s">
        <v>92</v>
      </c>
      <c r="AG84" s="7">
        <f ca="1">K84*100/C$90</f>
        <v>0</v>
      </c>
      <c r="AH84" s="7">
        <f t="shared" ref="AG84:AO89" ca="1" si="204">L84*100/L$6</f>
        <v>0</v>
      </c>
      <c r="AI84" s="7">
        <f t="shared" ca="1" si="204"/>
        <v>0.33444816053511706</v>
      </c>
      <c r="AJ84" s="7">
        <f t="shared" ca="1" si="204"/>
        <v>0</v>
      </c>
      <c r="AK84" s="7">
        <f t="shared" ca="1" si="204"/>
        <v>8.8235294117647065</v>
      </c>
      <c r="AL84" s="7">
        <f t="shared" ca="1" si="204"/>
        <v>7.8571428571428568</v>
      </c>
      <c r="AM84" s="7">
        <f t="shared" ca="1" si="204"/>
        <v>9.0476190476190474</v>
      </c>
      <c r="AN84" s="7">
        <f t="shared" ca="1" si="204"/>
        <v>16.925734024179619</v>
      </c>
      <c r="AO84" s="7">
        <f t="shared" ca="1" si="204"/>
        <v>22.807017543859651</v>
      </c>
    </row>
    <row r="85" spans="1:62">
      <c r="B85" t="s">
        <v>4</v>
      </c>
      <c r="C85">
        <f ca="1">INDIRECT(ADDRESS(53,2,1,TRUE,C83))</f>
        <v>797</v>
      </c>
      <c r="D85">
        <f t="shared" ref="D85:J85" ca="1" si="205">INDIRECT(ADDRESS(53,2,1,TRUE,D83))</f>
        <v>240</v>
      </c>
      <c r="E85">
        <f t="shared" ca="1" si="205"/>
        <v>273</v>
      </c>
      <c r="F85">
        <f t="shared" ca="1" si="205"/>
        <v>414</v>
      </c>
      <c r="G85">
        <f t="shared" ca="1" si="205"/>
        <v>345</v>
      </c>
      <c r="H85">
        <f t="shared" ca="1" si="205"/>
        <v>278</v>
      </c>
      <c r="I85">
        <f t="shared" ca="1" si="205"/>
        <v>231</v>
      </c>
      <c r="J85">
        <f t="shared" ca="1" si="205"/>
        <v>449</v>
      </c>
      <c r="K85">
        <f t="shared" ref="K85:L85" ca="1" si="206">INDIRECT(ADDRESS(53,2,1,TRUE,K83))</f>
        <v>422</v>
      </c>
      <c r="L85">
        <f t="shared" ca="1" si="206"/>
        <v>182</v>
      </c>
      <c r="M85">
        <f t="shared" ref="M85:N85" ca="1" si="207">INDIRECT(ADDRESS(53,2,1,TRUE,M83))</f>
        <v>234</v>
      </c>
      <c r="N85">
        <f t="shared" ca="1" si="207"/>
        <v>408</v>
      </c>
      <c r="O85">
        <f t="shared" ref="O85:Q85" ca="1" si="208">INDIRECT(ADDRESS(53,2,1,TRUE,O83))</f>
        <v>69</v>
      </c>
      <c r="P85">
        <f t="shared" ca="1" si="208"/>
        <v>106</v>
      </c>
      <c r="Q85">
        <f t="shared" ca="1" si="208"/>
        <v>463</v>
      </c>
      <c r="R85">
        <f t="shared" ref="R85:S85" ca="1" si="209">INDIRECT(ADDRESS(53,2,1,TRUE,R83))</f>
        <v>766</v>
      </c>
      <c r="S85">
        <f t="shared" ca="1" si="209"/>
        <v>31</v>
      </c>
      <c r="W85" s="4" t="s">
        <v>4</v>
      </c>
      <c r="X85" s="7">
        <f t="shared" ref="X85:X89" ca="1" si="210">C85*100/C$90</f>
        <v>59.080800593031874</v>
      </c>
      <c r="Y85" s="7">
        <f t="shared" ref="Y85:Y89" ca="1" si="211">D85*100/D$6</f>
        <v>72.289156626506028</v>
      </c>
      <c r="Z85" s="7">
        <f t="shared" ref="Z85:Z89" ca="1" si="212">E85*100/E$6</f>
        <v>75.414364640883974</v>
      </c>
      <c r="AA85" s="7">
        <f t="shared" ref="AA85:AA89" ca="1" si="213">F85*100/F$6</f>
        <v>73.274336283185846</v>
      </c>
      <c r="AB85" s="7">
        <f t="shared" ref="AB85:AB89" ca="1" si="214">G85*100/G$6</f>
        <v>74.837310195227772</v>
      </c>
      <c r="AC85" s="7">
        <f t="shared" ref="AC85:AC89" ca="1" si="215">H85*100/H$6</f>
        <v>74.530831099195709</v>
      </c>
      <c r="AD85" s="7">
        <f t="shared" ref="AD85:AD89" ca="1" si="216">I85*100/I$6</f>
        <v>63.287671232876711</v>
      </c>
      <c r="AE85" s="7">
        <f t="shared" ref="AE85:AE89" ca="1" si="217">J85*100/J$6</f>
        <v>72.070626003210279</v>
      </c>
      <c r="AF85" s="11" t="s">
        <v>4</v>
      </c>
      <c r="AG85" s="7">
        <f t="shared" ca="1" si="204"/>
        <v>87.733887733887741</v>
      </c>
      <c r="AH85" s="7">
        <f t="shared" ca="1" si="204"/>
        <v>68.939393939393938</v>
      </c>
      <c r="AI85" s="7">
        <f t="shared" ca="1" si="204"/>
        <v>78.260869565217391</v>
      </c>
      <c r="AJ85" s="7">
        <f t="shared" ca="1" si="204"/>
        <v>81.113320079522865</v>
      </c>
      <c r="AK85" s="7">
        <f t="shared" ca="1" si="204"/>
        <v>67.647058823529406</v>
      </c>
      <c r="AL85" s="7">
        <f t="shared" ca="1" si="204"/>
        <v>75.714285714285708</v>
      </c>
      <c r="AM85" s="7">
        <f t="shared" ca="1" si="204"/>
        <v>73.492063492063494</v>
      </c>
      <c r="AN85" s="7">
        <f t="shared" ca="1" si="204"/>
        <v>66.148531951640763</v>
      </c>
      <c r="AO85" s="7">
        <f t="shared" ca="1" si="204"/>
        <v>54.385964912280699</v>
      </c>
      <c r="AQ85" s="10">
        <f ca="1">SUM(Y85:Y86)</f>
        <v>88.253012048192772</v>
      </c>
      <c r="AR85" s="10">
        <f ca="1">SUM(Z85:Z86)</f>
        <v>91.436464088397784</v>
      </c>
      <c r="AS85" s="10">
        <f ca="1">SUM(AA85:AA86)</f>
        <v>88.849557522123902</v>
      </c>
      <c r="AT85" s="10">
        <f ca="1">SUM(AB85:AB86)</f>
        <v>90.672451193058578</v>
      </c>
      <c r="AU85" s="10">
        <f ca="1">SUM(AC85:AC86)</f>
        <v>88.20375335120643</v>
      </c>
      <c r="AV85" s="10">
        <f t="shared" ref="AV85" ca="1" si="218">SUM(AD85:AD86)</f>
        <v>79.178082191780817</v>
      </c>
      <c r="AW85" s="10">
        <f t="shared" ref="AW85" ca="1" si="219">SUM(AE85:AE86)</f>
        <v>87.479935794542541</v>
      </c>
      <c r="AY85" s="10">
        <f ca="1">SUM(AG85:AG86)</f>
        <v>98.752598752598757</v>
      </c>
      <c r="AZ85" s="10">
        <f t="shared" ref="AZ85:BG85" ca="1" si="220">SUM(AH85:AH86)</f>
        <v>92.424242424242422</v>
      </c>
      <c r="BA85" s="10">
        <f t="shared" ca="1" si="220"/>
        <v>94.314381270903013</v>
      </c>
      <c r="BB85" s="10">
        <f t="shared" ca="1" si="220"/>
        <v>97.415506958250504</v>
      </c>
      <c r="BC85" s="10">
        <f t="shared" ca="1" si="220"/>
        <v>84.313725490196077</v>
      </c>
      <c r="BD85" s="10">
        <f t="shared" ca="1" si="220"/>
        <v>88.571428571428569</v>
      </c>
      <c r="BE85" s="10">
        <f t="shared" ca="1" si="220"/>
        <v>88.888888888888886</v>
      </c>
      <c r="BF85" s="10">
        <f t="shared" ca="1" si="220"/>
        <v>79.792746113989637</v>
      </c>
      <c r="BG85" s="10">
        <f t="shared" ca="1" si="220"/>
        <v>73.68421052631578</v>
      </c>
      <c r="BI85" s="3">
        <f ca="1">BC85-BD85</f>
        <v>-4.2577030812324921</v>
      </c>
      <c r="BJ85" s="3">
        <f ca="1">BG85-BF85</f>
        <v>-6.1085355876738561</v>
      </c>
    </row>
    <row r="86" spans="1:62">
      <c r="B86" t="s">
        <v>5</v>
      </c>
      <c r="C86">
        <f ca="1">INDIRECT(ADDRESS(53,3,1,TRUE,C83))</f>
        <v>169</v>
      </c>
      <c r="D86">
        <f t="shared" ref="D86:J86" ca="1" si="221">INDIRECT(ADDRESS(53,3,1,TRUE,D83))</f>
        <v>53</v>
      </c>
      <c r="E86">
        <f t="shared" ca="1" si="221"/>
        <v>58</v>
      </c>
      <c r="F86">
        <f t="shared" ca="1" si="221"/>
        <v>88</v>
      </c>
      <c r="G86">
        <f t="shared" ca="1" si="221"/>
        <v>73</v>
      </c>
      <c r="H86">
        <f t="shared" ca="1" si="221"/>
        <v>51</v>
      </c>
      <c r="I86">
        <f t="shared" ca="1" si="221"/>
        <v>58</v>
      </c>
      <c r="J86">
        <f t="shared" ca="1" si="221"/>
        <v>96</v>
      </c>
      <c r="K86">
        <f t="shared" ref="K86:L86" ca="1" si="222">INDIRECT(ADDRESS(53,3,1,TRUE,K83))</f>
        <v>53</v>
      </c>
      <c r="L86">
        <f t="shared" ca="1" si="222"/>
        <v>62</v>
      </c>
      <c r="M86">
        <f t="shared" ref="M86:N86" ca="1" si="223">INDIRECT(ADDRESS(53,3,1,TRUE,M83))</f>
        <v>48</v>
      </c>
      <c r="N86">
        <f t="shared" ca="1" si="223"/>
        <v>82</v>
      </c>
      <c r="O86">
        <f t="shared" ref="O86:Q86" ca="1" si="224">INDIRECT(ADDRESS(53,3,1,TRUE,O83))</f>
        <v>17</v>
      </c>
      <c r="P86">
        <f t="shared" ca="1" si="224"/>
        <v>18</v>
      </c>
      <c r="Q86">
        <f t="shared" ca="1" si="224"/>
        <v>97</v>
      </c>
      <c r="R86">
        <f t="shared" ref="R86:S86" ca="1" si="225">INDIRECT(ADDRESS(53,3,1,TRUE,R83))</f>
        <v>158</v>
      </c>
      <c r="S86">
        <f t="shared" ca="1" si="225"/>
        <v>11</v>
      </c>
      <c r="W86" s="4" t="s">
        <v>5</v>
      </c>
      <c r="X86" s="7">
        <f t="shared" ca="1" si="210"/>
        <v>12.527798369162342</v>
      </c>
      <c r="Y86" s="7">
        <f t="shared" ca="1" si="211"/>
        <v>15.963855421686747</v>
      </c>
      <c r="Z86" s="7">
        <f t="shared" ca="1" si="212"/>
        <v>16.022099447513813</v>
      </c>
      <c r="AA86" s="7">
        <f t="shared" ca="1" si="213"/>
        <v>15.575221238938052</v>
      </c>
      <c r="AB86" s="7">
        <f t="shared" ca="1" si="214"/>
        <v>15.835140997830802</v>
      </c>
      <c r="AC86" s="7">
        <f t="shared" ca="1" si="215"/>
        <v>13.672922252010723</v>
      </c>
      <c r="AD86" s="7">
        <f t="shared" ca="1" si="216"/>
        <v>15.890410958904109</v>
      </c>
      <c r="AE86" s="7">
        <f t="shared" ca="1" si="217"/>
        <v>15.409309791332264</v>
      </c>
      <c r="AF86" s="11" t="s">
        <v>5</v>
      </c>
      <c r="AG86" s="7">
        <f t="shared" ca="1" si="204"/>
        <v>11.018711018711018</v>
      </c>
      <c r="AH86" s="7">
        <f t="shared" ca="1" si="204"/>
        <v>23.484848484848484</v>
      </c>
      <c r="AI86" s="7">
        <f t="shared" ca="1" si="204"/>
        <v>16.053511705685619</v>
      </c>
      <c r="AJ86" s="7">
        <f t="shared" ca="1" si="204"/>
        <v>16.302186878727635</v>
      </c>
      <c r="AK86" s="7">
        <f t="shared" ca="1" si="204"/>
        <v>16.666666666666668</v>
      </c>
      <c r="AL86" s="7">
        <f t="shared" ca="1" si="204"/>
        <v>12.857142857142858</v>
      </c>
      <c r="AM86" s="7">
        <f t="shared" ca="1" si="204"/>
        <v>15.396825396825397</v>
      </c>
      <c r="AN86" s="7">
        <f t="shared" ca="1" si="204"/>
        <v>13.644214162348877</v>
      </c>
      <c r="AO86" s="7">
        <f t="shared" ca="1" si="204"/>
        <v>19.298245614035089</v>
      </c>
    </row>
    <row r="87" spans="1:62">
      <c r="B87" t="s">
        <v>6</v>
      </c>
      <c r="C87">
        <f ca="1">INDIRECT(ADDRESS(53,4,1,TRUE,C83))</f>
        <v>26</v>
      </c>
      <c r="D87">
        <f t="shared" ref="D87:J87" ca="1" si="226">INDIRECT(ADDRESS(53,4,1,TRUE,D83))</f>
        <v>7</v>
      </c>
      <c r="E87">
        <f t="shared" ca="1" si="226"/>
        <v>5</v>
      </c>
      <c r="F87">
        <f t="shared" ca="1" si="226"/>
        <v>13</v>
      </c>
      <c r="G87">
        <f t="shared" ca="1" si="226"/>
        <v>11</v>
      </c>
      <c r="H87">
        <f t="shared" ca="1" si="226"/>
        <v>4</v>
      </c>
      <c r="I87">
        <f t="shared" ca="1" si="226"/>
        <v>8</v>
      </c>
      <c r="J87">
        <f t="shared" ca="1" si="226"/>
        <v>12</v>
      </c>
      <c r="K87">
        <f t="shared" ref="K87:L87" ca="1" si="227">INDIRECT(ADDRESS(53,4,1,TRUE,K83))</f>
        <v>5</v>
      </c>
      <c r="L87">
        <f t="shared" ca="1" si="227"/>
        <v>12</v>
      </c>
      <c r="M87">
        <f t="shared" ref="M87:N87" ca="1" si="228">INDIRECT(ADDRESS(53,4,1,TRUE,M83))</f>
        <v>11</v>
      </c>
      <c r="N87">
        <f t="shared" ca="1" si="228"/>
        <v>7</v>
      </c>
      <c r="O87">
        <f t="shared" ref="O87:Q87" ca="1" si="229">INDIRECT(ADDRESS(53,4,1,TRUE,O83))</f>
        <v>4</v>
      </c>
      <c r="P87">
        <f t="shared" ca="1" si="229"/>
        <v>5</v>
      </c>
      <c r="Q87">
        <f t="shared" ca="1" si="229"/>
        <v>9</v>
      </c>
      <c r="R87">
        <f t="shared" ref="R87:S87" ca="1" si="230">INDIRECT(ADDRESS(53,4,1,TRUE,R83))</f>
        <v>25</v>
      </c>
      <c r="S87">
        <f t="shared" ca="1" si="230"/>
        <v>1</v>
      </c>
      <c r="W87" s="4" t="s">
        <v>6</v>
      </c>
      <c r="X87" s="7">
        <f t="shared" ca="1" si="210"/>
        <v>1.927353595255745</v>
      </c>
      <c r="Y87" s="7">
        <f t="shared" ca="1" si="211"/>
        <v>2.1084337349397591</v>
      </c>
      <c r="Z87" s="7">
        <f t="shared" ca="1" si="212"/>
        <v>1.3812154696132597</v>
      </c>
      <c r="AA87" s="7">
        <f t="shared" ca="1" si="213"/>
        <v>2.3008849557522124</v>
      </c>
      <c r="AB87" s="7">
        <f t="shared" ca="1" si="214"/>
        <v>2.3861171366594358</v>
      </c>
      <c r="AC87" s="7">
        <f t="shared" ca="1" si="215"/>
        <v>1.0723860589812333</v>
      </c>
      <c r="AD87" s="7">
        <f t="shared" ca="1" si="216"/>
        <v>2.1917808219178081</v>
      </c>
      <c r="AE87" s="7">
        <f t="shared" ca="1" si="217"/>
        <v>1.926163723916533</v>
      </c>
      <c r="AF87" s="11" t="s">
        <v>6</v>
      </c>
      <c r="AG87" s="7">
        <f t="shared" ca="1" si="204"/>
        <v>1.0395010395010396</v>
      </c>
      <c r="AH87" s="7">
        <f t="shared" ca="1" si="204"/>
        <v>4.5454545454545459</v>
      </c>
      <c r="AI87" s="7">
        <f t="shared" ca="1" si="204"/>
        <v>3.6789297658862878</v>
      </c>
      <c r="AJ87" s="7">
        <f t="shared" ca="1" si="204"/>
        <v>1.3916500994035785</v>
      </c>
      <c r="AK87" s="7">
        <f t="shared" ca="1" si="204"/>
        <v>3.9215686274509802</v>
      </c>
      <c r="AL87" s="7">
        <f t="shared" ca="1" si="204"/>
        <v>3.5714285714285716</v>
      </c>
      <c r="AM87" s="7">
        <f t="shared" ca="1" si="204"/>
        <v>1.4285714285714286</v>
      </c>
      <c r="AN87" s="7">
        <f t="shared" ca="1" si="204"/>
        <v>2.1588946459412779</v>
      </c>
      <c r="AO87" s="7">
        <f t="shared" ca="1" si="204"/>
        <v>1.7543859649122806</v>
      </c>
      <c r="AQ87" s="10">
        <f ca="1">SUM(Y88:Y89)</f>
        <v>2.4096385542168677</v>
      </c>
      <c r="AR87" s="10">
        <f t="shared" ref="AR87" ca="1" si="231">SUM(Z88:Z89)</f>
        <v>1.1049723756906078</v>
      </c>
      <c r="AS87" s="10">
        <f t="shared" ref="AS87" ca="1" si="232">SUM(AA88:AA89)</f>
        <v>0.88495575221238942</v>
      </c>
      <c r="AT87" s="10">
        <f t="shared" ref="AT87" ca="1" si="233">SUM(AB88:AB89)</f>
        <v>0.21691973969631237</v>
      </c>
      <c r="AU87" s="10">
        <f t="shared" ref="AU87" ca="1" si="234">SUM(AC88:AC89)</f>
        <v>1.6085790884718498</v>
      </c>
      <c r="AV87" s="10">
        <f t="shared" ref="AV87" ca="1" si="235">SUM(AD88:AD89)</f>
        <v>1.6438356164383561</v>
      </c>
      <c r="AW87" s="10">
        <f t="shared" ref="AW87" ca="1" si="236">SUM(AE88:AE89)</f>
        <v>0.6420545746388443</v>
      </c>
      <c r="AX87" s="10"/>
      <c r="AY87" s="10">
        <f t="shared" ref="AY87" ca="1" si="237">SUM(AG88:AG89)</f>
        <v>0.20790020790020791</v>
      </c>
      <c r="AZ87" s="10">
        <f t="shared" ref="AZ87" ca="1" si="238">SUM(AH88:AH89)</f>
        <v>3.0303030303030303</v>
      </c>
      <c r="BA87" s="10">
        <f t="shared" ref="BA87" ca="1" si="239">SUM(AI88:AI89)</f>
        <v>1.6722408026755853</v>
      </c>
      <c r="BB87" s="10">
        <f t="shared" ref="BB87" ca="1" si="240">SUM(AJ88:AJ89)</f>
        <v>1.1928429423459246</v>
      </c>
      <c r="BC87" s="10">
        <f t="shared" ref="BC87" ca="1" si="241">SUM(AK88:AK89)</f>
        <v>2.9411764705882355</v>
      </c>
      <c r="BD87" s="10">
        <f t="shared" ref="BD87" ca="1" si="242">SUM(AL88:AL89)</f>
        <v>0</v>
      </c>
      <c r="BE87" s="10">
        <f t="shared" ref="BE87" ca="1" si="243">SUM(AM88:AM89)</f>
        <v>0.63492063492063489</v>
      </c>
      <c r="BF87" s="10">
        <f t="shared" ref="BF87" ca="1" si="244">SUM(AN88:AN89)</f>
        <v>1.1226252158894645</v>
      </c>
      <c r="BG87" s="10">
        <f t="shared" ref="BG87" ca="1" si="245">SUM(AO88:AO89)</f>
        <v>1.7543859649122806</v>
      </c>
      <c r="BI87" s="3">
        <f ca="1">BC87-BD87</f>
        <v>2.9411764705882355</v>
      </c>
      <c r="BJ87" s="3">
        <f ca="1">BG87-BF87</f>
        <v>0.63176074902281609</v>
      </c>
    </row>
    <row r="88" spans="1:62">
      <c r="B88" t="s">
        <v>7</v>
      </c>
      <c r="C88">
        <f ca="1">INDIRECT(ADDRESS(53,5,1,TRUE,C83))</f>
        <v>6</v>
      </c>
      <c r="D88">
        <f t="shared" ref="D88:J88" ca="1" si="246">INDIRECT(ADDRESS(53,5,1,TRUE,D83))</f>
        <v>3</v>
      </c>
      <c r="E88">
        <f t="shared" ca="1" si="246"/>
        <v>1</v>
      </c>
      <c r="F88">
        <f t="shared" ca="1" si="246"/>
        <v>2</v>
      </c>
      <c r="G88">
        <f t="shared" ca="1" si="246"/>
        <v>0</v>
      </c>
      <c r="H88">
        <f t="shared" ca="1" si="246"/>
        <v>3</v>
      </c>
      <c r="I88">
        <f t="shared" ca="1" si="246"/>
        <v>3</v>
      </c>
      <c r="J88">
        <f t="shared" ca="1" si="246"/>
        <v>1</v>
      </c>
      <c r="K88">
        <f t="shared" ref="K88:L88" ca="1" si="247">INDIRECT(ADDRESS(53,5,1,TRUE,K83))</f>
        <v>1</v>
      </c>
      <c r="L88">
        <f t="shared" ca="1" si="247"/>
        <v>2</v>
      </c>
      <c r="M88">
        <f t="shared" ref="M88:N88" ca="1" si="248">INDIRECT(ADDRESS(53,5,1,TRUE,M83))</f>
        <v>4</v>
      </c>
      <c r="N88">
        <f t="shared" ca="1" si="248"/>
        <v>4</v>
      </c>
      <c r="O88">
        <f t="shared" ref="O88:Q88" ca="1" si="249">INDIRECT(ADDRESS(53,5,1,TRUE,O83))</f>
        <v>0</v>
      </c>
      <c r="P88">
        <f t="shared" ca="1" si="249"/>
        <v>0</v>
      </c>
      <c r="Q88">
        <f t="shared" ca="1" si="249"/>
        <v>1</v>
      </c>
      <c r="R88">
        <f t="shared" ref="R88:S88" ca="1" si="250">INDIRECT(ADDRESS(53,5,1,TRUE,R83))</f>
        <v>5</v>
      </c>
      <c r="S88">
        <f t="shared" ca="1" si="250"/>
        <v>1</v>
      </c>
      <c r="W88" s="4" t="s">
        <v>7</v>
      </c>
      <c r="X88" s="7">
        <f t="shared" ca="1" si="210"/>
        <v>0.44477390659747962</v>
      </c>
      <c r="Y88" s="7">
        <f t="shared" ca="1" si="211"/>
        <v>0.90361445783132532</v>
      </c>
      <c r="Z88" s="7">
        <f t="shared" ca="1" si="212"/>
        <v>0.27624309392265195</v>
      </c>
      <c r="AA88" s="7">
        <f t="shared" ca="1" si="213"/>
        <v>0.35398230088495575</v>
      </c>
      <c r="AB88" s="7">
        <f t="shared" ca="1" si="214"/>
        <v>0</v>
      </c>
      <c r="AC88" s="7">
        <f t="shared" ca="1" si="215"/>
        <v>0.80428954423592491</v>
      </c>
      <c r="AD88" s="7">
        <f t="shared" ca="1" si="216"/>
        <v>0.82191780821917804</v>
      </c>
      <c r="AE88" s="7">
        <f t="shared" ca="1" si="217"/>
        <v>0.16051364365971107</v>
      </c>
      <c r="AF88" s="11" t="s">
        <v>7</v>
      </c>
      <c r="AG88" s="7">
        <f t="shared" ca="1" si="204"/>
        <v>0.20790020790020791</v>
      </c>
      <c r="AH88" s="7">
        <f t="shared" ca="1" si="204"/>
        <v>0.75757575757575757</v>
      </c>
      <c r="AI88" s="7">
        <f t="shared" ca="1" si="204"/>
        <v>1.3377926421404682</v>
      </c>
      <c r="AJ88" s="7">
        <f t="shared" ca="1" si="204"/>
        <v>0.79522862823061635</v>
      </c>
      <c r="AK88" s="7">
        <f t="shared" ca="1" si="204"/>
        <v>0</v>
      </c>
      <c r="AL88" s="7">
        <f t="shared" ca="1" si="204"/>
        <v>0</v>
      </c>
      <c r="AM88" s="7">
        <f t="shared" ca="1" si="204"/>
        <v>0.15873015873015872</v>
      </c>
      <c r="AN88" s="7">
        <f t="shared" ca="1" si="204"/>
        <v>0.43177892918825561</v>
      </c>
      <c r="AO88" s="7">
        <f t="shared" ca="1" si="204"/>
        <v>1.7543859649122806</v>
      </c>
    </row>
    <row r="89" spans="1:62">
      <c r="B89" t="s">
        <v>8</v>
      </c>
      <c r="C89">
        <f ca="1">INDIRECT(ADDRESS(53,6,1,TRUE,C83))</f>
        <v>8</v>
      </c>
      <c r="D89">
        <f t="shared" ref="D89:J89" ca="1" si="251">INDIRECT(ADDRESS(53,6,1,TRUE,D83))</f>
        <v>5</v>
      </c>
      <c r="E89">
        <f t="shared" ca="1" si="251"/>
        <v>3</v>
      </c>
      <c r="F89">
        <f t="shared" ca="1" si="251"/>
        <v>3</v>
      </c>
      <c r="G89">
        <f t="shared" ca="1" si="251"/>
        <v>1</v>
      </c>
      <c r="H89">
        <f t="shared" ca="1" si="251"/>
        <v>3</v>
      </c>
      <c r="I89">
        <f t="shared" ca="1" si="251"/>
        <v>3</v>
      </c>
      <c r="J89">
        <f t="shared" ca="1" si="251"/>
        <v>3</v>
      </c>
      <c r="K89">
        <f t="shared" ref="K89:L89" ca="1" si="252">INDIRECT(ADDRESS(53,6,1,TRUE,K83))</f>
        <v>0</v>
      </c>
      <c r="L89">
        <f t="shared" ca="1" si="252"/>
        <v>6</v>
      </c>
      <c r="M89">
        <f t="shared" ref="M89:N89" ca="1" si="253">INDIRECT(ADDRESS(53,6,1,TRUE,M83))</f>
        <v>1</v>
      </c>
      <c r="N89">
        <f t="shared" ca="1" si="253"/>
        <v>2</v>
      </c>
      <c r="O89">
        <f t="shared" ref="O89:Q89" ca="1" si="254">INDIRECT(ADDRESS(53,6,1,TRUE,O83))</f>
        <v>3</v>
      </c>
      <c r="P89">
        <f t="shared" ca="1" si="254"/>
        <v>0</v>
      </c>
      <c r="Q89">
        <f t="shared" ca="1" si="254"/>
        <v>3</v>
      </c>
      <c r="R89">
        <f t="shared" ref="R89:S89" ca="1" si="255">INDIRECT(ADDRESS(53,6,1,TRUE,R83))</f>
        <v>8</v>
      </c>
      <c r="S89">
        <f t="shared" ca="1" si="255"/>
        <v>0</v>
      </c>
      <c r="W89" s="4" t="s">
        <v>8</v>
      </c>
      <c r="X89" s="7">
        <f t="shared" ca="1" si="210"/>
        <v>0.59303187546330616</v>
      </c>
      <c r="Y89" s="7">
        <f t="shared" ca="1" si="211"/>
        <v>1.5060240963855422</v>
      </c>
      <c r="Z89" s="7">
        <f t="shared" ca="1" si="212"/>
        <v>0.82872928176795579</v>
      </c>
      <c r="AA89" s="7">
        <f t="shared" ca="1" si="213"/>
        <v>0.53097345132743368</v>
      </c>
      <c r="AB89" s="7">
        <f t="shared" ca="1" si="214"/>
        <v>0.21691973969631237</v>
      </c>
      <c r="AC89" s="7">
        <f t="shared" ca="1" si="215"/>
        <v>0.80428954423592491</v>
      </c>
      <c r="AD89" s="7">
        <f t="shared" ca="1" si="216"/>
        <v>0.82191780821917804</v>
      </c>
      <c r="AE89" s="7">
        <f t="shared" ca="1" si="217"/>
        <v>0.48154093097913325</v>
      </c>
      <c r="AF89" s="11" t="s">
        <v>8</v>
      </c>
      <c r="AG89" s="7">
        <f t="shared" ca="1" si="204"/>
        <v>0</v>
      </c>
      <c r="AH89" s="7">
        <f t="shared" ca="1" si="204"/>
        <v>2.2727272727272729</v>
      </c>
      <c r="AI89" s="7">
        <f t="shared" ca="1" si="204"/>
        <v>0.33444816053511706</v>
      </c>
      <c r="AJ89" s="7">
        <f t="shared" ca="1" si="204"/>
        <v>0.39761431411530818</v>
      </c>
      <c r="AK89" s="7">
        <f t="shared" ca="1" si="204"/>
        <v>2.9411764705882355</v>
      </c>
      <c r="AL89" s="7">
        <f t="shared" ca="1" si="204"/>
        <v>0</v>
      </c>
      <c r="AM89" s="7">
        <f t="shared" ca="1" si="204"/>
        <v>0.47619047619047616</v>
      </c>
      <c r="AN89" s="7">
        <f t="shared" ca="1" si="204"/>
        <v>0.69084628670120896</v>
      </c>
      <c r="AO89" s="7">
        <f t="shared" ca="1" si="204"/>
        <v>0</v>
      </c>
    </row>
    <row r="90" spans="1:62">
      <c r="C90">
        <f ca="1">SUM(C84:C89)</f>
        <v>1349</v>
      </c>
      <c r="D90">
        <f ca="1">SUM(D84:D89)</f>
        <v>332</v>
      </c>
      <c r="E90">
        <f t="shared" ref="E90:S90" ca="1" si="256">SUM(E84:E89)</f>
        <v>362</v>
      </c>
      <c r="F90">
        <f t="shared" ca="1" si="256"/>
        <v>565</v>
      </c>
      <c r="G90">
        <f t="shared" ca="1" si="256"/>
        <v>461</v>
      </c>
      <c r="H90">
        <f t="shared" ca="1" si="256"/>
        <v>373</v>
      </c>
      <c r="I90">
        <f t="shared" ca="1" si="256"/>
        <v>365</v>
      </c>
      <c r="J90">
        <f t="shared" ca="1" si="256"/>
        <v>623</v>
      </c>
      <c r="K90">
        <f t="shared" ca="1" si="256"/>
        <v>481</v>
      </c>
      <c r="L90">
        <f t="shared" ca="1" si="256"/>
        <v>264</v>
      </c>
      <c r="M90">
        <f t="shared" ca="1" si="256"/>
        <v>299</v>
      </c>
      <c r="N90">
        <f t="shared" ca="1" si="256"/>
        <v>503</v>
      </c>
      <c r="O90">
        <f t="shared" ca="1" si="256"/>
        <v>102</v>
      </c>
      <c r="P90">
        <f t="shared" ca="1" si="256"/>
        <v>140</v>
      </c>
      <c r="Q90">
        <f t="shared" ca="1" si="256"/>
        <v>630</v>
      </c>
      <c r="R90">
        <f t="shared" ca="1" si="256"/>
        <v>1158</v>
      </c>
      <c r="S90">
        <f t="shared" ca="1" si="256"/>
        <v>57</v>
      </c>
      <c r="X90" s="7">
        <f ca="1">SUM(X84:X89)</f>
        <v>99.999999999999986</v>
      </c>
      <c r="Y90" s="7">
        <f t="shared" ref="Y90:AE90" ca="1" si="257">SUM(Y84:Y89)</f>
        <v>100.00000000000001</v>
      </c>
      <c r="Z90" s="7">
        <f t="shared" ca="1" si="257"/>
        <v>100.00000000000001</v>
      </c>
      <c r="AA90" s="7">
        <f t="shared" ca="1" si="257"/>
        <v>100.00000000000001</v>
      </c>
      <c r="AB90" s="7">
        <f t="shared" ca="1" si="257"/>
        <v>100</v>
      </c>
      <c r="AC90" s="7">
        <f t="shared" ca="1" si="257"/>
        <v>100</v>
      </c>
      <c r="AD90" s="7">
        <f t="shared" ca="1" si="257"/>
        <v>100</v>
      </c>
      <c r="AE90" s="7">
        <f t="shared" ca="1" si="257"/>
        <v>100</v>
      </c>
    </row>
    <row r="91" spans="1:62">
      <c r="C91" t="s">
        <v>102</v>
      </c>
      <c r="D91" t="s">
        <v>103</v>
      </c>
      <c r="E91" t="s">
        <v>104</v>
      </c>
      <c r="F91" t="s">
        <v>97</v>
      </c>
      <c r="G91" t="s">
        <v>98</v>
      </c>
      <c r="H91" t="s">
        <v>99</v>
      </c>
      <c r="I91" t="s">
        <v>100</v>
      </c>
      <c r="J91" t="s">
        <v>101</v>
      </c>
      <c r="K91" t="s">
        <v>106</v>
      </c>
      <c r="L91" t="s">
        <v>108</v>
      </c>
      <c r="M91" t="s">
        <v>109</v>
      </c>
      <c r="N91" t="s">
        <v>112</v>
      </c>
      <c r="O91" t="s">
        <v>117</v>
      </c>
      <c r="P91" t="s">
        <v>118</v>
      </c>
      <c r="Q91" t="s">
        <v>121</v>
      </c>
      <c r="R91" t="s">
        <v>119</v>
      </c>
      <c r="S91" t="s">
        <v>120</v>
      </c>
      <c r="X91" s="8" t="s">
        <v>102</v>
      </c>
      <c r="Y91" s="8" t="s">
        <v>103</v>
      </c>
      <c r="Z91" s="8" t="s">
        <v>104</v>
      </c>
      <c r="AA91" s="8" t="s">
        <v>97</v>
      </c>
      <c r="AB91" s="8" t="s">
        <v>98</v>
      </c>
      <c r="AC91" s="8" t="s">
        <v>99</v>
      </c>
      <c r="AD91" s="8" t="s">
        <v>100</v>
      </c>
      <c r="AE91" s="8" t="s">
        <v>101</v>
      </c>
      <c r="AG91" s="8" t="s">
        <v>106</v>
      </c>
      <c r="AH91" s="8" t="s">
        <v>108</v>
      </c>
      <c r="AI91" s="8" t="s">
        <v>109</v>
      </c>
      <c r="AJ91" s="8" t="s">
        <v>112</v>
      </c>
      <c r="AK91" s="12" t="s">
        <v>117</v>
      </c>
      <c r="AL91" s="12" t="s">
        <v>118</v>
      </c>
      <c r="AM91" s="12" t="s">
        <v>121</v>
      </c>
      <c r="AN91" s="12" t="s">
        <v>119</v>
      </c>
      <c r="AO91" s="12" t="s">
        <v>120</v>
      </c>
      <c r="AQ91" s="8" t="s">
        <v>103</v>
      </c>
      <c r="AR91" s="8" t="s">
        <v>104</v>
      </c>
      <c r="AS91" s="8" t="s">
        <v>97</v>
      </c>
      <c r="AT91" s="8" t="s">
        <v>98</v>
      </c>
      <c r="AU91" s="8" t="s">
        <v>99</v>
      </c>
      <c r="AV91" s="8" t="s">
        <v>100</v>
      </c>
      <c r="AW91" s="8" t="s">
        <v>101</v>
      </c>
      <c r="AY91" s="8" t="s">
        <v>106</v>
      </c>
      <c r="AZ91" s="8" t="s">
        <v>108</v>
      </c>
      <c r="BA91" s="8" t="s">
        <v>109</v>
      </c>
      <c r="BB91" s="8" t="s">
        <v>112</v>
      </c>
      <c r="BC91" s="12" t="s">
        <v>117</v>
      </c>
      <c r="BD91" s="12" t="s">
        <v>118</v>
      </c>
      <c r="BE91" s="12" t="s">
        <v>121</v>
      </c>
      <c r="BF91" s="12" t="s">
        <v>119</v>
      </c>
      <c r="BG91" s="12" t="s">
        <v>120</v>
      </c>
    </row>
    <row r="92" spans="1:62">
      <c r="A92" s="1" t="s">
        <v>28</v>
      </c>
      <c r="B92" t="s">
        <v>92</v>
      </c>
      <c r="C92">
        <f ca="1">INDIRECT(ADDRESS(56,1,1,TRUE,C91))</f>
        <v>344</v>
      </c>
      <c r="D92">
        <f t="shared" ref="D92:J92" ca="1" si="258">INDIRECT(ADDRESS(56,1,1,TRUE,D91))</f>
        <v>25</v>
      </c>
      <c r="E92">
        <f t="shared" ca="1" si="258"/>
        <v>22</v>
      </c>
      <c r="F92">
        <f t="shared" ca="1" si="258"/>
        <v>45</v>
      </c>
      <c r="G92">
        <f t="shared" ca="1" si="258"/>
        <v>31</v>
      </c>
      <c r="H92">
        <f t="shared" ca="1" si="258"/>
        <v>34</v>
      </c>
      <c r="I92">
        <f t="shared" ca="1" si="258"/>
        <v>63</v>
      </c>
      <c r="J92">
        <f t="shared" ca="1" si="258"/>
        <v>62</v>
      </c>
      <c r="K92">
        <f t="shared" ref="K92:L92" ca="1" si="259">INDIRECT(ADDRESS(56,1,1,TRUE,K91))</f>
        <v>0</v>
      </c>
      <c r="L92">
        <f t="shared" ca="1" si="259"/>
        <v>0</v>
      </c>
      <c r="M92">
        <f t="shared" ref="M92:N92" ca="1" si="260">INDIRECT(ADDRESS(56,1,1,TRUE,M91))</f>
        <v>1</v>
      </c>
      <c r="N92">
        <f t="shared" ca="1" si="260"/>
        <v>0</v>
      </c>
      <c r="O92">
        <f t="shared" ref="O92:Q92" ca="1" si="261">INDIRECT(ADDRESS(56,1,1,TRUE,O91))</f>
        <v>9</v>
      </c>
      <c r="P92">
        <f t="shared" ca="1" si="261"/>
        <v>11</v>
      </c>
      <c r="Q92">
        <f t="shared" ca="1" si="261"/>
        <v>57</v>
      </c>
      <c r="R92">
        <f t="shared" ref="R92:S92" ca="1" si="262">INDIRECT(ADDRESS(56,1,1,TRUE,R91))</f>
        <v>197</v>
      </c>
      <c r="S92">
        <f t="shared" ca="1" si="262"/>
        <v>13</v>
      </c>
      <c r="U92" s="1" t="s">
        <v>28</v>
      </c>
      <c r="W92" s="4" t="s">
        <v>92</v>
      </c>
      <c r="X92" s="7">
        <f t="shared" ref="X92:AE97" ca="1" si="263">C92*100/C$6</f>
        <v>28.31275720164609</v>
      </c>
      <c r="Y92" s="7">
        <f t="shared" ca="1" si="263"/>
        <v>7.5301204819277112</v>
      </c>
      <c r="Z92" s="7">
        <f t="shared" ca="1" si="263"/>
        <v>6.0773480662983426</v>
      </c>
      <c r="AA92" s="7">
        <f t="shared" ca="1" si="263"/>
        <v>7.9646017699115044</v>
      </c>
      <c r="AB92" s="7">
        <f t="shared" ca="1" si="263"/>
        <v>6.7245119305856829</v>
      </c>
      <c r="AC92" s="7">
        <f t="shared" ca="1" si="263"/>
        <v>9.1152815013404833</v>
      </c>
      <c r="AD92" s="7">
        <f t="shared" ca="1" si="263"/>
        <v>17.260273972602739</v>
      </c>
      <c r="AE92" s="7">
        <f t="shared" ca="1" si="263"/>
        <v>9.9518459069020864</v>
      </c>
      <c r="AF92" s="11" t="s">
        <v>92</v>
      </c>
      <c r="AG92" s="7">
        <f t="shared" ref="AG92:AO97" ca="1" si="264">K92*100/K$6</f>
        <v>0</v>
      </c>
      <c r="AH92" s="7">
        <f t="shared" ca="1" si="264"/>
        <v>0</v>
      </c>
      <c r="AI92" s="7">
        <f t="shared" ca="1" si="264"/>
        <v>0.33444816053511706</v>
      </c>
      <c r="AJ92" s="7">
        <f t="shared" ca="1" si="264"/>
        <v>0</v>
      </c>
      <c r="AK92" s="7">
        <f t="shared" ca="1" si="264"/>
        <v>8.8235294117647065</v>
      </c>
      <c r="AL92" s="7">
        <f t="shared" ca="1" si="264"/>
        <v>7.8571428571428568</v>
      </c>
      <c r="AM92" s="7">
        <f t="shared" ca="1" si="264"/>
        <v>9.0476190476190474</v>
      </c>
      <c r="AN92" s="7">
        <f t="shared" ca="1" si="264"/>
        <v>17.012089810017272</v>
      </c>
      <c r="AO92" s="7">
        <f t="shared" ca="1" si="264"/>
        <v>22.807017543859651</v>
      </c>
    </row>
    <row r="93" spans="1:62">
      <c r="B93" t="s">
        <v>4</v>
      </c>
      <c r="C93">
        <f ca="1">INDIRECT(ADDRESS(56,2,1,TRUE,C91))</f>
        <v>157</v>
      </c>
      <c r="D93">
        <f t="shared" ref="D93:J93" ca="1" si="265">INDIRECT(ADDRESS(56,2,1,TRUE,D91))</f>
        <v>49</v>
      </c>
      <c r="E93">
        <f t="shared" ca="1" si="265"/>
        <v>58</v>
      </c>
      <c r="F93">
        <f t="shared" ca="1" si="265"/>
        <v>87</v>
      </c>
      <c r="G93">
        <f t="shared" ca="1" si="265"/>
        <v>61</v>
      </c>
      <c r="H93">
        <f t="shared" ca="1" si="265"/>
        <v>64</v>
      </c>
      <c r="I93">
        <f t="shared" ca="1" si="265"/>
        <v>38</v>
      </c>
      <c r="J93">
        <f t="shared" ca="1" si="265"/>
        <v>98</v>
      </c>
      <c r="K93">
        <f t="shared" ref="K93:L93" ca="1" si="266">INDIRECT(ADDRESS(56,2,1,TRUE,K91))</f>
        <v>157</v>
      </c>
      <c r="L93">
        <f t="shared" ca="1" si="266"/>
        <v>0</v>
      </c>
      <c r="M93">
        <f t="shared" ref="M93:N93" ca="1" si="267">INDIRECT(ADDRESS(56,2,1,TRUE,M91))</f>
        <v>53</v>
      </c>
      <c r="N93">
        <f t="shared" ca="1" si="267"/>
        <v>73</v>
      </c>
      <c r="O93">
        <f t="shared" ref="O93:Q93" ca="1" si="268">INDIRECT(ADDRESS(56,2,1,TRUE,O91))</f>
        <v>15</v>
      </c>
      <c r="P93">
        <f t="shared" ca="1" si="268"/>
        <v>20</v>
      </c>
      <c r="Q93">
        <f t="shared" ca="1" si="268"/>
        <v>84</v>
      </c>
      <c r="R93">
        <f t="shared" ref="R93:S93" ca="1" si="269">INDIRECT(ADDRESS(56,2,1,TRUE,R91))</f>
        <v>151</v>
      </c>
      <c r="S93">
        <f t="shared" ca="1" si="269"/>
        <v>6</v>
      </c>
      <c r="W93" s="4" t="s">
        <v>4</v>
      </c>
      <c r="X93" s="7">
        <f t="shared" ca="1" si="263"/>
        <v>12.921810699588477</v>
      </c>
      <c r="Y93" s="7">
        <f t="shared" ca="1" si="263"/>
        <v>14.759036144578314</v>
      </c>
      <c r="Z93" s="7">
        <f t="shared" ca="1" si="263"/>
        <v>16.022099447513813</v>
      </c>
      <c r="AA93" s="7">
        <f t="shared" ca="1" si="263"/>
        <v>15.398230088495575</v>
      </c>
      <c r="AB93" s="7">
        <f t="shared" ca="1" si="263"/>
        <v>13.232104121475054</v>
      </c>
      <c r="AC93" s="7">
        <f t="shared" ca="1" si="263"/>
        <v>17.158176943699733</v>
      </c>
      <c r="AD93" s="7">
        <f t="shared" ca="1" si="263"/>
        <v>10.41095890410959</v>
      </c>
      <c r="AE93" s="7">
        <f t="shared" ca="1" si="263"/>
        <v>15.730337078651685</v>
      </c>
      <c r="AF93" s="11" t="s">
        <v>4</v>
      </c>
      <c r="AG93" s="7">
        <f t="shared" ca="1" si="264"/>
        <v>32.640332640332637</v>
      </c>
      <c r="AH93" s="7">
        <f t="shared" ca="1" si="264"/>
        <v>0</v>
      </c>
      <c r="AI93" s="7">
        <f t="shared" ca="1" si="264"/>
        <v>17.725752508361204</v>
      </c>
      <c r="AJ93" s="7">
        <f t="shared" ca="1" si="264"/>
        <v>14.512922465208748</v>
      </c>
      <c r="AK93" s="7">
        <f t="shared" ca="1" si="264"/>
        <v>14.705882352941176</v>
      </c>
      <c r="AL93" s="7">
        <f t="shared" ca="1" si="264"/>
        <v>14.285714285714286</v>
      </c>
      <c r="AM93" s="7">
        <f t="shared" ca="1" si="264"/>
        <v>13.333333333333334</v>
      </c>
      <c r="AN93" s="7">
        <f t="shared" ca="1" si="264"/>
        <v>13.03972366148532</v>
      </c>
      <c r="AO93" s="7">
        <f t="shared" ca="1" si="264"/>
        <v>10.526315789473685</v>
      </c>
      <c r="AQ93" s="10">
        <f ca="1">SUM(Y93:Y94)</f>
        <v>44.879518072289159</v>
      </c>
      <c r="AR93" s="10">
        <f ca="1">SUM(Z93:Z94)</f>
        <v>44.475138121546962</v>
      </c>
      <c r="AS93" s="10">
        <f ca="1">SUM(AA93:AA94)</f>
        <v>42.30088495575221</v>
      </c>
      <c r="AT93" s="10">
        <f ca="1">SUM(AB93:AB94)</f>
        <v>44.902386117136658</v>
      </c>
      <c r="AU93" s="10">
        <f ca="1">SUM(AC93:AC94)</f>
        <v>48.525469168900806</v>
      </c>
      <c r="AV93" s="10">
        <f t="shared" ref="AV93:AW93" ca="1" si="270">SUM(AD93:AD94)</f>
        <v>38.630136986301373</v>
      </c>
      <c r="AW93" s="10">
        <f t="shared" ca="1" si="270"/>
        <v>44.301765650080256</v>
      </c>
      <c r="AY93" s="10">
        <f ca="1">SUM(AG93:AG94)</f>
        <v>100</v>
      </c>
      <c r="AZ93" s="10">
        <f t="shared" ref="AZ93" ca="1" si="271">SUM(AH93:AH94)</f>
        <v>0</v>
      </c>
      <c r="BA93" s="10">
        <f t="shared" ref="BA93" ca="1" si="272">SUM(AI93:AI94)</f>
        <v>48.160535117056853</v>
      </c>
      <c r="BB93" s="10">
        <f t="shared" ref="BB93" ca="1" si="273">SUM(AJ93:AJ94)</f>
        <v>46.123260437375748</v>
      </c>
      <c r="BC93" s="10">
        <f t="shared" ref="BC93" ca="1" si="274">SUM(AK93:AK94)</f>
        <v>38.235294117647058</v>
      </c>
      <c r="BD93" s="10">
        <f t="shared" ref="BD93" ca="1" si="275">SUM(AL93:AL94)</f>
        <v>42.142857142857146</v>
      </c>
      <c r="BE93" s="10">
        <f t="shared" ref="BE93" ca="1" si="276">SUM(AM93:AM94)</f>
        <v>43.968253968253968</v>
      </c>
      <c r="BF93" s="10">
        <f t="shared" ref="BF93" ca="1" si="277">SUM(AN93:AN94)</f>
        <v>39.550949913644217</v>
      </c>
      <c r="BG93" s="10">
        <f t="shared" ref="BG93" ca="1" si="278">SUM(AO93:AO94)</f>
        <v>40.350877192982452</v>
      </c>
      <c r="BH93" s="10"/>
      <c r="BI93" s="3">
        <f ca="1">BC93-BD93</f>
        <v>-3.9075630252100879</v>
      </c>
      <c r="BJ93" s="3">
        <f ca="1">BG93-BF93</f>
        <v>0.7999272793382346</v>
      </c>
    </row>
    <row r="94" spans="1:62">
      <c r="B94" t="s">
        <v>5</v>
      </c>
      <c r="C94">
        <f ca="1">INDIRECT(ADDRESS(56,3,1,TRUE,C91))</f>
        <v>324</v>
      </c>
      <c r="D94">
        <f t="shared" ref="D94:J94" ca="1" si="279">INDIRECT(ADDRESS(56,3,1,TRUE,D91))</f>
        <v>100</v>
      </c>
      <c r="E94">
        <f t="shared" ca="1" si="279"/>
        <v>103</v>
      </c>
      <c r="F94">
        <f t="shared" ca="1" si="279"/>
        <v>152</v>
      </c>
      <c r="G94">
        <f t="shared" ca="1" si="279"/>
        <v>146</v>
      </c>
      <c r="H94">
        <f t="shared" ca="1" si="279"/>
        <v>117</v>
      </c>
      <c r="I94">
        <f t="shared" ca="1" si="279"/>
        <v>103</v>
      </c>
      <c r="J94">
        <f t="shared" ca="1" si="279"/>
        <v>178</v>
      </c>
      <c r="K94">
        <f t="shared" ref="K94:L94" ca="1" si="280">INDIRECT(ADDRESS(56,3,1,TRUE,K91))</f>
        <v>324</v>
      </c>
      <c r="L94">
        <f t="shared" ca="1" si="280"/>
        <v>0</v>
      </c>
      <c r="M94">
        <f t="shared" ref="M94:N94" ca="1" si="281">INDIRECT(ADDRESS(56,3,1,TRUE,M91))</f>
        <v>91</v>
      </c>
      <c r="N94">
        <f t="shared" ca="1" si="281"/>
        <v>159</v>
      </c>
      <c r="O94">
        <f t="shared" ref="O94:Q94" ca="1" si="282">INDIRECT(ADDRESS(56,3,1,TRUE,O91))</f>
        <v>24</v>
      </c>
      <c r="P94">
        <f t="shared" ca="1" si="282"/>
        <v>39</v>
      </c>
      <c r="Q94">
        <f t="shared" ca="1" si="282"/>
        <v>193</v>
      </c>
      <c r="R94">
        <f t="shared" ref="R94:S94" ca="1" si="283">INDIRECT(ADDRESS(56,3,1,TRUE,R91))</f>
        <v>307</v>
      </c>
      <c r="S94">
        <f t="shared" ca="1" si="283"/>
        <v>17</v>
      </c>
      <c r="V94" s="9"/>
      <c r="W94" s="4" t="s">
        <v>5</v>
      </c>
      <c r="X94" s="7">
        <f t="shared" ca="1" si="263"/>
        <v>26.666666666666668</v>
      </c>
      <c r="Y94" s="7">
        <f t="shared" ca="1" si="263"/>
        <v>30.120481927710845</v>
      </c>
      <c r="Z94" s="7">
        <f t="shared" ca="1" si="263"/>
        <v>28.453038674033149</v>
      </c>
      <c r="AA94" s="7">
        <f t="shared" ca="1" si="263"/>
        <v>26.902654867256636</v>
      </c>
      <c r="AB94" s="7">
        <f t="shared" ca="1" si="263"/>
        <v>31.670281995661604</v>
      </c>
      <c r="AC94" s="7">
        <f t="shared" ca="1" si="263"/>
        <v>31.367292225201073</v>
      </c>
      <c r="AD94" s="7">
        <f t="shared" ca="1" si="263"/>
        <v>28.219178082191782</v>
      </c>
      <c r="AE94" s="7">
        <f t="shared" ca="1" si="263"/>
        <v>28.571428571428573</v>
      </c>
      <c r="AF94" s="11" t="s">
        <v>5</v>
      </c>
      <c r="AG94" s="7">
        <f t="shared" ca="1" si="264"/>
        <v>67.359667359667355</v>
      </c>
      <c r="AH94" s="7">
        <f t="shared" ca="1" si="264"/>
        <v>0</v>
      </c>
      <c r="AI94" s="7">
        <f t="shared" ca="1" si="264"/>
        <v>30.434782608695652</v>
      </c>
      <c r="AJ94" s="7">
        <f t="shared" ca="1" si="264"/>
        <v>31.610337972166999</v>
      </c>
      <c r="AK94" s="7">
        <f t="shared" ca="1" si="264"/>
        <v>23.529411764705884</v>
      </c>
      <c r="AL94" s="7">
        <f t="shared" ca="1" si="264"/>
        <v>27.857142857142858</v>
      </c>
      <c r="AM94" s="7">
        <f t="shared" ca="1" si="264"/>
        <v>30.634920634920636</v>
      </c>
      <c r="AN94" s="7">
        <f t="shared" ca="1" si="264"/>
        <v>26.511226252158895</v>
      </c>
      <c r="AO94" s="7">
        <f t="shared" ca="1" si="264"/>
        <v>29.82456140350877</v>
      </c>
    </row>
    <row r="95" spans="1:62">
      <c r="B95" t="s">
        <v>6</v>
      </c>
      <c r="C95">
        <f ca="1">INDIRECT(ADDRESS(56,4,1,TRUE,C91))</f>
        <v>260</v>
      </c>
      <c r="D95">
        <f t="shared" ref="D95:J95" ca="1" si="284">INDIRECT(ADDRESS(56,4,1,TRUE,D91))</f>
        <v>74</v>
      </c>
      <c r="E95">
        <f t="shared" ca="1" si="284"/>
        <v>78</v>
      </c>
      <c r="F95">
        <f t="shared" ca="1" si="284"/>
        <v>122</v>
      </c>
      <c r="G95">
        <f t="shared" ca="1" si="284"/>
        <v>110</v>
      </c>
      <c r="H95">
        <f t="shared" ca="1" si="284"/>
        <v>69</v>
      </c>
      <c r="I95">
        <f t="shared" ca="1" si="284"/>
        <v>90</v>
      </c>
      <c r="J95">
        <f t="shared" ca="1" si="284"/>
        <v>131</v>
      </c>
      <c r="K95">
        <f t="shared" ref="K95:L95" ca="1" si="285">INDIRECT(ADDRESS(56,4,1,TRUE,K91))</f>
        <v>0</v>
      </c>
      <c r="L95">
        <f t="shared" ca="1" si="285"/>
        <v>0</v>
      </c>
      <c r="M95">
        <f t="shared" ref="M95:N95" ca="1" si="286">INDIRECT(ADDRESS(56,4,1,TRUE,M91))</f>
        <v>62</v>
      </c>
      <c r="N95">
        <f t="shared" ca="1" si="286"/>
        <v>138</v>
      </c>
      <c r="O95">
        <f t="shared" ref="O95:Q95" ca="1" si="287">INDIRECT(ADDRESS(56,4,1,TRUE,O91))</f>
        <v>23</v>
      </c>
      <c r="P95">
        <f t="shared" ca="1" si="287"/>
        <v>37</v>
      </c>
      <c r="Q95">
        <f t="shared" ca="1" si="287"/>
        <v>141</v>
      </c>
      <c r="R95">
        <f t="shared" ref="R95:S95" ca="1" si="288">INDIRECT(ADDRESS(56,4,1,TRUE,R91))</f>
        <v>253</v>
      </c>
      <c r="S95">
        <f t="shared" ca="1" si="288"/>
        <v>7</v>
      </c>
      <c r="V95" s="9"/>
      <c r="W95" s="4" t="s">
        <v>6</v>
      </c>
      <c r="X95" s="7">
        <f t="shared" ca="1" si="263"/>
        <v>21.399176954732511</v>
      </c>
      <c r="Y95" s="7">
        <f t="shared" ca="1" si="263"/>
        <v>22.289156626506024</v>
      </c>
      <c r="Z95" s="7">
        <f t="shared" ca="1" si="263"/>
        <v>21.546961325966851</v>
      </c>
      <c r="AA95" s="7">
        <f t="shared" ca="1" si="263"/>
        <v>21.592920353982301</v>
      </c>
      <c r="AB95" s="7">
        <f t="shared" ca="1" si="263"/>
        <v>23.861171366594359</v>
      </c>
      <c r="AC95" s="7">
        <f t="shared" ca="1" si="263"/>
        <v>18.498659517426272</v>
      </c>
      <c r="AD95" s="7">
        <f t="shared" ca="1" si="263"/>
        <v>24.657534246575342</v>
      </c>
      <c r="AE95" s="7">
        <f t="shared" ca="1" si="263"/>
        <v>21.02728731942215</v>
      </c>
      <c r="AF95" s="11" t="s">
        <v>6</v>
      </c>
      <c r="AG95" s="7">
        <f t="shared" ca="1" si="264"/>
        <v>0</v>
      </c>
      <c r="AH95" s="7">
        <f t="shared" ca="1" si="264"/>
        <v>0</v>
      </c>
      <c r="AI95" s="7">
        <f t="shared" ca="1" si="264"/>
        <v>20.735785953177256</v>
      </c>
      <c r="AJ95" s="7">
        <f t="shared" ca="1" si="264"/>
        <v>27.435387673956264</v>
      </c>
      <c r="AK95" s="7">
        <f t="shared" ca="1" si="264"/>
        <v>22.549019607843139</v>
      </c>
      <c r="AL95" s="7">
        <f t="shared" ca="1" si="264"/>
        <v>26.428571428571427</v>
      </c>
      <c r="AM95" s="7">
        <f t="shared" ca="1" si="264"/>
        <v>22.38095238095238</v>
      </c>
      <c r="AN95" s="7">
        <f t="shared" ca="1" si="264"/>
        <v>21.848013816925732</v>
      </c>
      <c r="AO95" s="7">
        <f t="shared" ca="1" si="264"/>
        <v>12.280701754385966</v>
      </c>
      <c r="AQ95" s="10">
        <f ca="1">SUM(Y96:Y97)</f>
        <v>25.30120481927711</v>
      </c>
      <c r="AR95" s="10">
        <f t="shared" ref="AR95:AU95" ca="1" si="289">SUM(Z96:Z97)</f>
        <v>27.900552486187845</v>
      </c>
      <c r="AS95" s="10">
        <f t="shared" ca="1" si="289"/>
        <v>28.141592920353979</v>
      </c>
      <c r="AT95" s="10">
        <f t="shared" ca="1" si="289"/>
        <v>24.511930585683295</v>
      </c>
      <c r="AU95" s="10">
        <f t="shared" ca="1" si="289"/>
        <v>23.860589812332439</v>
      </c>
      <c r="AV95" s="10">
        <f t="shared" ref="AV95" ca="1" si="290">SUM(AD96:AD97)</f>
        <v>19.452054794520549</v>
      </c>
      <c r="AW95" s="10">
        <f t="shared" ref="AW95" ca="1" si="291">SUM(AE96:AE97)</f>
        <v>24.719101123595507</v>
      </c>
      <c r="AX95" s="10"/>
      <c r="AY95" s="10">
        <f t="shared" ref="AY95:AZ95" ca="1" si="292">SUM(AG96:AG97)</f>
        <v>0</v>
      </c>
      <c r="AZ95" s="10">
        <f t="shared" ca="1" si="292"/>
        <v>100</v>
      </c>
      <c r="BA95" s="10">
        <f t="shared" ref="BA95" ca="1" si="293">SUM(AI96:AI97)</f>
        <v>30.76923076923077</v>
      </c>
      <c r="BB95" s="10">
        <f t="shared" ref="BB95" ca="1" si="294">SUM(AJ96:AJ97)</f>
        <v>26.441351888667992</v>
      </c>
      <c r="BC95" s="10">
        <f t="shared" ref="BC95" ca="1" si="295">SUM(AK96:AK97)</f>
        <v>30.392156862745097</v>
      </c>
      <c r="BD95" s="10">
        <f t="shared" ref="BD95" ca="1" si="296">SUM(AL96:AL97)</f>
        <v>23.571428571428569</v>
      </c>
      <c r="BE95" s="10">
        <f t="shared" ref="BE95" ca="1" si="297">SUM(AM96:AM97)</f>
        <v>24.603174603174605</v>
      </c>
      <c r="BF95" s="10">
        <f t="shared" ref="BF95" ca="1" si="298">SUM(AN96:AN97)</f>
        <v>21.588946459412782</v>
      </c>
      <c r="BG95" s="10">
        <f t="shared" ref="BG95" ca="1" si="299">SUM(AO96:AO97)</f>
        <v>24.561403508771932</v>
      </c>
      <c r="BH95" s="10"/>
      <c r="BI95" s="3">
        <f ca="1">BC95-BD95</f>
        <v>6.8207282913165272</v>
      </c>
      <c r="BJ95" s="3">
        <f ca="1">BG95-BF95</f>
        <v>2.97245704935915</v>
      </c>
    </row>
    <row r="96" spans="1:62">
      <c r="B96" t="s">
        <v>7</v>
      </c>
      <c r="C96">
        <f ca="1">INDIRECT(ADDRESS(56,5,1,TRUE,C91))</f>
        <v>239</v>
      </c>
      <c r="D96">
        <f t="shared" ref="D96:J96" ca="1" si="300">INDIRECT(ADDRESS(56,5,1,TRUE,D91))</f>
        <v>76</v>
      </c>
      <c r="E96">
        <f t="shared" ca="1" si="300"/>
        <v>91</v>
      </c>
      <c r="F96">
        <f t="shared" ca="1" si="300"/>
        <v>139</v>
      </c>
      <c r="G96">
        <f t="shared" ca="1" si="300"/>
        <v>109</v>
      </c>
      <c r="H96">
        <f t="shared" ca="1" si="300"/>
        <v>82</v>
      </c>
      <c r="I96">
        <f t="shared" ca="1" si="300"/>
        <v>63</v>
      </c>
      <c r="J96">
        <f t="shared" ca="1" si="300"/>
        <v>142</v>
      </c>
      <c r="K96">
        <f t="shared" ref="K96:L96" ca="1" si="301">INDIRECT(ADDRESS(56,5,1,TRUE,K91))</f>
        <v>0</v>
      </c>
      <c r="L96">
        <f t="shared" ca="1" si="301"/>
        <v>239</v>
      </c>
      <c r="M96">
        <f t="shared" ref="M96:N96" ca="1" si="302">INDIRECT(ADDRESS(56,5,1,TRUE,M91))</f>
        <v>81</v>
      </c>
      <c r="N96">
        <f t="shared" ca="1" si="302"/>
        <v>120</v>
      </c>
      <c r="O96">
        <f t="shared" ref="O96:Q96" ca="1" si="303">INDIRECT(ADDRESS(56,5,1,TRUE,O91))</f>
        <v>29</v>
      </c>
      <c r="P96">
        <f t="shared" ca="1" si="303"/>
        <v>30</v>
      </c>
      <c r="Q96">
        <f t="shared" ca="1" si="303"/>
        <v>143</v>
      </c>
      <c r="R96">
        <f t="shared" ref="R96:S96" ca="1" si="304">INDIRECT(ADDRESS(56,5,1,TRUE,R91))</f>
        <v>226</v>
      </c>
      <c r="S96">
        <f t="shared" ca="1" si="304"/>
        <v>13</v>
      </c>
      <c r="W96" s="4" t="s">
        <v>7</v>
      </c>
      <c r="X96" s="7">
        <f t="shared" ca="1" si="263"/>
        <v>19.670781893004115</v>
      </c>
      <c r="Y96" s="7">
        <f t="shared" ca="1" si="263"/>
        <v>22.891566265060241</v>
      </c>
      <c r="Z96" s="7">
        <f t="shared" ca="1" si="263"/>
        <v>25.138121546961326</v>
      </c>
      <c r="AA96" s="7">
        <f t="shared" ca="1" si="263"/>
        <v>24.601769911504423</v>
      </c>
      <c r="AB96" s="7">
        <f t="shared" ca="1" si="263"/>
        <v>23.644251626898047</v>
      </c>
      <c r="AC96" s="7">
        <f t="shared" ca="1" si="263"/>
        <v>21.98391420911528</v>
      </c>
      <c r="AD96" s="7">
        <f t="shared" ca="1" si="263"/>
        <v>17.260273972602739</v>
      </c>
      <c r="AE96" s="7">
        <f t="shared" ca="1" si="263"/>
        <v>22.792937399678973</v>
      </c>
      <c r="AF96" s="11" t="s">
        <v>7</v>
      </c>
      <c r="AG96" s="7">
        <f t="shared" ca="1" si="264"/>
        <v>0</v>
      </c>
      <c r="AH96" s="7">
        <f t="shared" ca="1" si="264"/>
        <v>90.530303030303031</v>
      </c>
      <c r="AI96" s="7">
        <f t="shared" ca="1" si="264"/>
        <v>27.090301003344482</v>
      </c>
      <c r="AJ96" s="7">
        <f t="shared" ca="1" si="264"/>
        <v>23.856858846918488</v>
      </c>
      <c r="AK96" s="7">
        <f t="shared" ca="1" si="264"/>
        <v>28.431372549019606</v>
      </c>
      <c r="AL96" s="7">
        <f t="shared" ca="1" si="264"/>
        <v>21.428571428571427</v>
      </c>
      <c r="AM96" s="7">
        <f t="shared" ca="1" si="264"/>
        <v>22.698412698412699</v>
      </c>
      <c r="AN96" s="7">
        <f t="shared" ca="1" si="264"/>
        <v>19.516407599309154</v>
      </c>
      <c r="AO96" s="7">
        <f t="shared" ca="1" si="264"/>
        <v>22.807017543859651</v>
      </c>
    </row>
    <row r="97" spans="1:62">
      <c r="B97" t="s">
        <v>8</v>
      </c>
      <c r="C97">
        <f ca="1">INDIRECT(ADDRESS(56,6,1,TRUE,C91))</f>
        <v>25</v>
      </c>
      <c r="D97">
        <f t="shared" ref="D97:J97" ca="1" si="305">INDIRECT(ADDRESS(56,6,1,TRUE,D91))</f>
        <v>8</v>
      </c>
      <c r="E97">
        <f t="shared" ca="1" si="305"/>
        <v>10</v>
      </c>
      <c r="F97">
        <f t="shared" ca="1" si="305"/>
        <v>20</v>
      </c>
      <c r="G97">
        <f t="shared" ca="1" si="305"/>
        <v>4</v>
      </c>
      <c r="H97">
        <f t="shared" ca="1" si="305"/>
        <v>7</v>
      </c>
      <c r="I97">
        <f t="shared" ca="1" si="305"/>
        <v>8</v>
      </c>
      <c r="J97">
        <f t="shared" ca="1" si="305"/>
        <v>12</v>
      </c>
      <c r="K97">
        <f t="shared" ref="K97:L97" ca="1" si="306">INDIRECT(ADDRESS(56,6,1,TRUE,K91))</f>
        <v>0</v>
      </c>
      <c r="L97">
        <f t="shared" ca="1" si="306"/>
        <v>25</v>
      </c>
      <c r="M97">
        <f t="shared" ref="M97:N97" ca="1" si="307">INDIRECT(ADDRESS(56,6,1,TRUE,M91))</f>
        <v>11</v>
      </c>
      <c r="N97">
        <f t="shared" ca="1" si="307"/>
        <v>13</v>
      </c>
      <c r="O97">
        <f t="shared" ref="O97:Q97" ca="1" si="308">INDIRECT(ADDRESS(56,6,1,TRUE,O91))</f>
        <v>2</v>
      </c>
      <c r="P97">
        <f t="shared" ca="1" si="308"/>
        <v>3</v>
      </c>
      <c r="Q97">
        <f t="shared" ca="1" si="308"/>
        <v>12</v>
      </c>
      <c r="R97">
        <f t="shared" ref="R97:S97" ca="1" si="309">INDIRECT(ADDRESS(56,6,1,TRUE,R91))</f>
        <v>24</v>
      </c>
      <c r="S97">
        <f t="shared" ca="1" si="309"/>
        <v>1</v>
      </c>
      <c r="W97" s="4" t="s">
        <v>8</v>
      </c>
      <c r="X97" s="7">
        <f t="shared" ca="1" si="263"/>
        <v>2.0576131687242798</v>
      </c>
      <c r="Y97" s="7">
        <f t="shared" ca="1" si="263"/>
        <v>2.4096385542168677</v>
      </c>
      <c r="Z97" s="7">
        <f t="shared" ca="1" si="263"/>
        <v>2.7624309392265194</v>
      </c>
      <c r="AA97" s="7">
        <f t="shared" ca="1" si="263"/>
        <v>3.5398230088495577</v>
      </c>
      <c r="AB97" s="7">
        <f t="shared" ca="1" si="263"/>
        <v>0.86767895878524948</v>
      </c>
      <c r="AC97" s="7">
        <f t="shared" ca="1" si="263"/>
        <v>1.8766756032171581</v>
      </c>
      <c r="AD97" s="7">
        <f t="shared" ca="1" si="263"/>
        <v>2.1917808219178081</v>
      </c>
      <c r="AE97" s="7">
        <f t="shared" ca="1" si="263"/>
        <v>1.926163723916533</v>
      </c>
      <c r="AF97" s="11" t="s">
        <v>8</v>
      </c>
      <c r="AG97" s="7">
        <f t="shared" ca="1" si="264"/>
        <v>0</v>
      </c>
      <c r="AH97" s="7">
        <f t="shared" ca="1" si="264"/>
        <v>9.4696969696969688</v>
      </c>
      <c r="AI97" s="7">
        <f t="shared" ca="1" si="264"/>
        <v>3.6789297658862878</v>
      </c>
      <c r="AJ97" s="7">
        <f t="shared" ca="1" si="264"/>
        <v>2.5844930417495031</v>
      </c>
      <c r="AK97" s="7">
        <f t="shared" ca="1" si="264"/>
        <v>1.9607843137254901</v>
      </c>
      <c r="AL97" s="7">
        <f t="shared" ca="1" si="264"/>
        <v>2.1428571428571428</v>
      </c>
      <c r="AM97" s="7">
        <f t="shared" ca="1" si="264"/>
        <v>1.9047619047619047</v>
      </c>
      <c r="AN97" s="7">
        <f t="shared" ca="1" si="264"/>
        <v>2.0725388601036268</v>
      </c>
      <c r="AO97" s="7">
        <f t="shared" ca="1" si="264"/>
        <v>1.7543859649122806</v>
      </c>
    </row>
    <row r="98" spans="1:62">
      <c r="X98" s="7">
        <f ca="1">SUM(X92:X97)</f>
        <v>111.02880658436214</v>
      </c>
      <c r="Y98" s="7">
        <f t="shared" ref="Y98:AE98" ca="1" si="310">SUM(Y92:Y97)</f>
        <v>100.00000000000001</v>
      </c>
      <c r="Z98" s="7">
        <f t="shared" ca="1" si="310"/>
        <v>100</v>
      </c>
      <c r="AA98" s="7">
        <f t="shared" ca="1" si="310"/>
        <v>99.999999999999986</v>
      </c>
      <c r="AB98" s="7">
        <f t="shared" ca="1" si="310"/>
        <v>99.999999999999986</v>
      </c>
      <c r="AC98" s="7">
        <f t="shared" ca="1" si="310"/>
        <v>100</v>
      </c>
      <c r="AD98" s="7">
        <f t="shared" ca="1" si="310"/>
        <v>100</v>
      </c>
      <c r="AE98" s="7">
        <f t="shared" ca="1" si="310"/>
        <v>100.00000000000001</v>
      </c>
      <c r="AG98" s="7">
        <f ca="1">SUM(AG92:AG97)</f>
        <v>100</v>
      </c>
      <c r="AH98" s="7">
        <f t="shared" ref="AH98" ca="1" si="311">SUM(AH92:AH97)</f>
        <v>100</v>
      </c>
      <c r="AI98" s="7">
        <f t="shared" ref="AI98" ca="1" si="312">SUM(AI92:AI97)</f>
        <v>100</v>
      </c>
      <c r="AJ98" s="7">
        <f t="shared" ref="AJ98" ca="1" si="313">SUM(AJ92:AJ97)</f>
        <v>100</v>
      </c>
      <c r="AK98" s="7">
        <f t="shared" ref="AK98" ca="1" si="314">SUM(AK92:AK97)</f>
        <v>99.999999999999986</v>
      </c>
      <c r="AL98" s="7">
        <f t="shared" ref="AL98" ca="1" si="315">SUM(AL92:AL97)</f>
        <v>100</v>
      </c>
      <c r="AM98" s="7">
        <f t="shared" ref="AM98" ca="1" si="316">SUM(AM92:AM97)</f>
        <v>99.999999999999986</v>
      </c>
      <c r="AN98" s="7">
        <f t="shared" ref="AN98" ca="1" si="317">SUM(AN92:AN97)</f>
        <v>99.999999999999986</v>
      </c>
    </row>
    <row r="99" spans="1:62">
      <c r="A99" s="1" t="s">
        <v>29</v>
      </c>
      <c r="C99" t="s">
        <v>102</v>
      </c>
      <c r="D99" t="s">
        <v>103</v>
      </c>
      <c r="E99" t="s">
        <v>104</v>
      </c>
      <c r="F99" t="s">
        <v>97</v>
      </c>
      <c r="G99" t="s">
        <v>98</v>
      </c>
      <c r="H99" t="s">
        <v>99</v>
      </c>
      <c r="I99" t="s">
        <v>100</v>
      </c>
      <c r="J99" t="s">
        <v>101</v>
      </c>
      <c r="K99" t="s">
        <v>106</v>
      </c>
      <c r="L99" t="s">
        <v>108</v>
      </c>
      <c r="M99" t="s">
        <v>109</v>
      </c>
      <c r="N99" t="s">
        <v>112</v>
      </c>
      <c r="O99" t="s">
        <v>117</v>
      </c>
      <c r="P99" t="s">
        <v>118</v>
      </c>
      <c r="Q99" t="s">
        <v>121</v>
      </c>
      <c r="R99" t="s">
        <v>119</v>
      </c>
      <c r="S99" t="s">
        <v>120</v>
      </c>
      <c r="U99" s="1" t="s">
        <v>29</v>
      </c>
      <c r="X99" s="8" t="s">
        <v>102</v>
      </c>
      <c r="Y99" s="8" t="s">
        <v>103</v>
      </c>
      <c r="Z99" s="8" t="s">
        <v>104</v>
      </c>
      <c r="AA99" s="8" t="s">
        <v>97</v>
      </c>
      <c r="AB99" s="8" t="s">
        <v>98</v>
      </c>
      <c r="AC99" s="8" t="s">
        <v>99</v>
      </c>
      <c r="AD99" s="8" t="s">
        <v>100</v>
      </c>
      <c r="AE99" s="8" t="s">
        <v>101</v>
      </c>
      <c r="AG99" s="8" t="s">
        <v>106</v>
      </c>
      <c r="AH99" s="8" t="s">
        <v>108</v>
      </c>
      <c r="AI99" s="8" t="s">
        <v>109</v>
      </c>
      <c r="AJ99" s="8" t="s">
        <v>112</v>
      </c>
      <c r="AK99" s="12" t="s">
        <v>117</v>
      </c>
      <c r="AL99" s="12" t="s">
        <v>118</v>
      </c>
      <c r="AM99" s="12" t="s">
        <v>121</v>
      </c>
      <c r="AN99" s="12" t="s">
        <v>119</v>
      </c>
      <c r="AO99" s="12" t="s">
        <v>120</v>
      </c>
      <c r="AQ99" s="8" t="s">
        <v>103</v>
      </c>
      <c r="AR99" s="8" t="s">
        <v>104</v>
      </c>
      <c r="AS99" s="8" t="s">
        <v>97</v>
      </c>
      <c r="AT99" s="8" t="s">
        <v>98</v>
      </c>
      <c r="AU99" s="8" t="s">
        <v>99</v>
      </c>
      <c r="AV99" s="8" t="s">
        <v>100</v>
      </c>
      <c r="AW99" s="8" t="s">
        <v>101</v>
      </c>
      <c r="AY99" s="8" t="s">
        <v>106</v>
      </c>
      <c r="AZ99" s="8" t="s">
        <v>108</v>
      </c>
      <c r="BA99" s="8" t="s">
        <v>109</v>
      </c>
      <c r="BB99" s="8" t="s">
        <v>112</v>
      </c>
      <c r="BC99" s="12" t="s">
        <v>117</v>
      </c>
      <c r="BD99" s="12" t="s">
        <v>118</v>
      </c>
      <c r="BE99" s="12" t="s">
        <v>121</v>
      </c>
      <c r="BF99" s="12" t="s">
        <v>119</v>
      </c>
      <c r="BG99" s="12" t="s">
        <v>120</v>
      </c>
    </row>
    <row r="100" spans="1:62">
      <c r="B100" t="s">
        <v>4</v>
      </c>
      <c r="C100">
        <f ca="1">INDIRECT(ADDRESS(59,1,1,TRUE,C99))</f>
        <v>346</v>
      </c>
      <c r="D100">
        <f t="shared" ref="D100:J100" ca="1" si="318">INDIRECT(ADDRESS(59,1,1,TRUE,D99))</f>
        <v>25</v>
      </c>
      <c r="E100">
        <f t="shared" ca="1" si="318"/>
        <v>22</v>
      </c>
      <c r="F100">
        <f t="shared" ca="1" si="318"/>
        <v>46</v>
      </c>
      <c r="G100">
        <f t="shared" ca="1" si="318"/>
        <v>33</v>
      </c>
      <c r="H100">
        <f t="shared" ca="1" si="318"/>
        <v>35</v>
      </c>
      <c r="I100">
        <f t="shared" ca="1" si="318"/>
        <v>64</v>
      </c>
      <c r="J100">
        <f t="shared" ca="1" si="318"/>
        <v>63</v>
      </c>
      <c r="K100">
        <f t="shared" ref="K100:L100" ca="1" si="319">INDIRECT(ADDRESS(59,1,1,TRUE,K99))</f>
        <v>3</v>
      </c>
      <c r="L100">
        <f t="shared" ca="1" si="319"/>
        <v>0</v>
      </c>
      <c r="M100">
        <f t="shared" ref="M100:N100" ca="1" si="320">INDIRECT(ADDRESS(59,1,1,TRUE,M99))</f>
        <v>0</v>
      </c>
      <c r="N100">
        <f t="shared" ca="1" si="320"/>
        <v>0</v>
      </c>
      <c r="O100">
        <f t="shared" ref="O100:Q100" ca="1" si="321">INDIRECT(ADDRESS(59,1,1,TRUE,O99))</f>
        <v>9</v>
      </c>
      <c r="P100">
        <f t="shared" ca="1" si="321"/>
        <v>11</v>
      </c>
      <c r="Q100">
        <f t="shared" ca="1" si="321"/>
        <v>57</v>
      </c>
      <c r="R100">
        <f t="shared" ref="R100:S100" ca="1" si="322">INDIRECT(ADDRESS(59,1,1,TRUE,R99))</f>
        <v>199</v>
      </c>
      <c r="S100">
        <f t="shared" ca="1" si="322"/>
        <v>13</v>
      </c>
      <c r="W100" s="4" t="s">
        <v>92</v>
      </c>
      <c r="X100" s="7">
        <f t="shared" ref="X100:AE105" ca="1" si="323">C100*100/C$6</f>
        <v>28.477366255144034</v>
      </c>
      <c r="Y100" s="7">
        <f t="shared" ca="1" si="323"/>
        <v>7.5301204819277112</v>
      </c>
      <c r="Z100" s="7">
        <f t="shared" ca="1" si="323"/>
        <v>6.0773480662983426</v>
      </c>
      <c r="AA100" s="7">
        <f t="shared" ca="1" si="323"/>
        <v>8.1415929203539825</v>
      </c>
      <c r="AB100" s="7">
        <f t="shared" ca="1" si="323"/>
        <v>7.1583514099783079</v>
      </c>
      <c r="AC100" s="7">
        <f t="shared" ca="1" si="323"/>
        <v>9.3833780160857909</v>
      </c>
      <c r="AD100" s="7">
        <f t="shared" ca="1" si="323"/>
        <v>17.534246575342465</v>
      </c>
      <c r="AE100" s="7">
        <f t="shared" ca="1" si="323"/>
        <v>10.112359550561798</v>
      </c>
      <c r="AF100" s="11" t="s">
        <v>92</v>
      </c>
      <c r="AG100" s="7">
        <f t="shared" ref="AG100:AO105" ca="1" si="324">K100*100/K$6</f>
        <v>0.62370062370062374</v>
      </c>
      <c r="AH100" s="7">
        <f t="shared" ca="1" si="324"/>
        <v>0</v>
      </c>
      <c r="AI100" s="7">
        <f t="shared" ca="1" si="324"/>
        <v>0</v>
      </c>
      <c r="AJ100" s="7">
        <f t="shared" ca="1" si="324"/>
        <v>0</v>
      </c>
      <c r="AK100" s="7">
        <f t="shared" ca="1" si="324"/>
        <v>8.8235294117647065</v>
      </c>
      <c r="AL100" s="7">
        <f t="shared" ca="1" si="324"/>
        <v>7.8571428571428568</v>
      </c>
      <c r="AM100" s="7">
        <f t="shared" ca="1" si="324"/>
        <v>9.0476190476190474</v>
      </c>
      <c r="AN100" s="7">
        <f t="shared" ca="1" si="324"/>
        <v>17.184801381692573</v>
      </c>
      <c r="AO100" s="7">
        <f t="shared" ca="1" si="324"/>
        <v>22.807017543859651</v>
      </c>
    </row>
    <row r="101" spans="1:62">
      <c r="B101" t="s">
        <v>5</v>
      </c>
      <c r="C101">
        <f ca="1">INDIRECT(ADDRESS(59,2,1,TRUE,C99))</f>
        <v>326</v>
      </c>
      <c r="D101">
        <f t="shared" ref="D101:J101" ca="1" si="325">INDIRECT(ADDRESS(59,2,1,TRUE,D99))</f>
        <v>90</v>
      </c>
      <c r="E101">
        <f t="shared" ca="1" si="325"/>
        <v>111</v>
      </c>
      <c r="F101">
        <f t="shared" ca="1" si="325"/>
        <v>169</v>
      </c>
      <c r="G101">
        <f t="shared" ca="1" si="325"/>
        <v>133</v>
      </c>
      <c r="H101">
        <f t="shared" ca="1" si="325"/>
        <v>123</v>
      </c>
      <c r="I101">
        <f t="shared" ca="1" si="325"/>
        <v>93</v>
      </c>
      <c r="J101">
        <f t="shared" ca="1" si="325"/>
        <v>184</v>
      </c>
      <c r="K101">
        <f t="shared" ref="K101:L101" ca="1" si="326">INDIRECT(ADDRESS(59,2,1,TRUE,K99))</f>
        <v>221</v>
      </c>
      <c r="L101">
        <f t="shared" ca="1" si="326"/>
        <v>54</v>
      </c>
      <c r="M101">
        <f t="shared" ref="M101:N101" ca="1" si="327">INDIRECT(ADDRESS(59,2,1,TRUE,M99))</f>
        <v>99</v>
      </c>
      <c r="N101">
        <f t="shared" ca="1" si="327"/>
        <v>171</v>
      </c>
      <c r="O101">
        <f t="shared" ref="O101:Q101" ca="1" si="328">INDIRECT(ADDRESS(59,2,1,TRUE,O99))</f>
        <v>30</v>
      </c>
      <c r="P101">
        <f t="shared" ca="1" si="328"/>
        <v>44</v>
      </c>
      <c r="Q101">
        <f t="shared" ca="1" si="328"/>
        <v>188</v>
      </c>
      <c r="R101">
        <f t="shared" ref="R101:S101" ca="1" si="329">INDIRECT(ADDRESS(59,2,1,TRUE,R99))</f>
        <v>310</v>
      </c>
      <c r="S101">
        <f t="shared" ca="1" si="329"/>
        <v>16</v>
      </c>
      <c r="W101" s="4" t="s">
        <v>4</v>
      </c>
      <c r="X101" s="7">
        <f t="shared" ca="1" si="323"/>
        <v>26.831275720164609</v>
      </c>
      <c r="Y101" s="7">
        <f t="shared" ca="1" si="323"/>
        <v>27.108433734939759</v>
      </c>
      <c r="Z101" s="7">
        <f t="shared" ca="1" si="323"/>
        <v>30.662983425414364</v>
      </c>
      <c r="AA101" s="7">
        <f t="shared" ca="1" si="323"/>
        <v>29.911504424778762</v>
      </c>
      <c r="AB101" s="7">
        <f t="shared" ca="1" si="323"/>
        <v>28.850325379609544</v>
      </c>
      <c r="AC101" s="7">
        <f t="shared" ca="1" si="323"/>
        <v>32.975871313672926</v>
      </c>
      <c r="AD101" s="7">
        <f t="shared" ca="1" si="323"/>
        <v>25.479452054794521</v>
      </c>
      <c r="AE101" s="7">
        <f t="shared" ca="1" si="323"/>
        <v>29.534510433386838</v>
      </c>
      <c r="AF101" s="11" t="s">
        <v>4</v>
      </c>
      <c r="AG101" s="7">
        <f t="shared" ca="1" si="324"/>
        <v>45.945945945945944</v>
      </c>
      <c r="AH101" s="7">
        <f t="shared" ca="1" si="324"/>
        <v>20.454545454545453</v>
      </c>
      <c r="AI101" s="7">
        <f t="shared" ca="1" si="324"/>
        <v>33.110367892976591</v>
      </c>
      <c r="AJ101" s="7">
        <f t="shared" ca="1" si="324"/>
        <v>33.996023856858848</v>
      </c>
      <c r="AK101" s="7">
        <f t="shared" ca="1" si="324"/>
        <v>29.411764705882351</v>
      </c>
      <c r="AL101" s="7">
        <f t="shared" ca="1" si="324"/>
        <v>31.428571428571427</v>
      </c>
      <c r="AM101" s="7">
        <f t="shared" ca="1" si="324"/>
        <v>29.841269841269842</v>
      </c>
      <c r="AN101" s="7">
        <f t="shared" ca="1" si="324"/>
        <v>26.77029360967185</v>
      </c>
      <c r="AO101" s="7">
        <f t="shared" ca="1" si="324"/>
        <v>28.07017543859649</v>
      </c>
      <c r="AQ101" s="10">
        <f ca="1">SUM(Y101:Y102)</f>
        <v>71.385542168674704</v>
      </c>
      <c r="AR101" s="10">
        <f ca="1">SUM(Z101:Z102)</f>
        <v>73.204419889502759</v>
      </c>
      <c r="AS101" s="10">
        <f ca="1">SUM(AA101:AA102)</f>
        <v>73.805309734513273</v>
      </c>
      <c r="AT101" s="10">
        <f ca="1">SUM(AB101:AB102)</f>
        <v>74.620390455531449</v>
      </c>
      <c r="AU101" s="10">
        <f ca="1">SUM(AC101:AC102)</f>
        <v>73.458445040214485</v>
      </c>
      <c r="AV101" s="10">
        <f t="shared" ref="AV101" ca="1" si="330">SUM(AD101:AD102)</f>
        <v>67.397260273972606</v>
      </c>
      <c r="AW101" s="10">
        <f t="shared" ref="AW101" ca="1" si="331">SUM(AE101:AE102)</f>
        <v>71.107544141252006</v>
      </c>
      <c r="AY101" s="10">
        <f ca="1">SUM(AG100:AG101)</f>
        <v>46.569646569646565</v>
      </c>
      <c r="AZ101" s="10">
        <f t="shared" ref="AZ101:BG101" ca="1" si="332">SUM(AH100:AH101)</f>
        <v>20.454545454545453</v>
      </c>
      <c r="BA101" s="10">
        <f t="shared" ca="1" si="332"/>
        <v>33.110367892976591</v>
      </c>
      <c r="BB101" s="10">
        <f t="shared" ca="1" si="332"/>
        <v>33.996023856858848</v>
      </c>
      <c r="BC101" s="10">
        <f t="shared" ca="1" si="332"/>
        <v>38.235294117647058</v>
      </c>
      <c r="BD101" s="10">
        <f t="shared" ca="1" si="332"/>
        <v>39.285714285714285</v>
      </c>
      <c r="BE101" s="10">
        <f t="shared" ca="1" si="332"/>
        <v>38.888888888888886</v>
      </c>
      <c r="BF101" s="10">
        <f t="shared" ca="1" si="332"/>
        <v>43.955094991364419</v>
      </c>
      <c r="BG101" s="10">
        <f t="shared" ca="1" si="332"/>
        <v>50.877192982456137</v>
      </c>
      <c r="BI101" s="3">
        <f ca="1">BC101-BD101</f>
        <v>-1.0504201680672267</v>
      </c>
      <c r="BJ101" s="3">
        <f ca="1">BG101-BF101</f>
        <v>6.922097991091718</v>
      </c>
    </row>
    <row r="102" spans="1:62">
      <c r="B102" t="s">
        <v>6</v>
      </c>
      <c r="C102">
        <f ca="1">INDIRECT(ADDRESS(59,3,1,TRUE,C99))</f>
        <v>475</v>
      </c>
      <c r="D102">
        <f t="shared" ref="D102:J102" ca="1" si="333">INDIRECT(ADDRESS(59,3,1,TRUE,D99))</f>
        <v>147</v>
      </c>
      <c r="E102">
        <f t="shared" ca="1" si="333"/>
        <v>154</v>
      </c>
      <c r="F102">
        <f t="shared" ca="1" si="333"/>
        <v>248</v>
      </c>
      <c r="G102">
        <f t="shared" ca="1" si="333"/>
        <v>211</v>
      </c>
      <c r="H102">
        <f t="shared" ca="1" si="333"/>
        <v>151</v>
      </c>
      <c r="I102">
        <f t="shared" ca="1" si="333"/>
        <v>153</v>
      </c>
      <c r="J102">
        <f t="shared" ca="1" si="333"/>
        <v>259</v>
      </c>
      <c r="K102">
        <f t="shared" ref="K102:L102" ca="1" si="334">INDIRECT(ADDRESS(59,3,1,TRUE,K99))</f>
        <v>181</v>
      </c>
      <c r="L102">
        <f t="shared" ca="1" si="334"/>
        <v>136</v>
      </c>
      <c r="M102">
        <f t="shared" ref="M102:N102" ca="1" si="335">INDIRECT(ADDRESS(59,3,1,TRUE,M99))</f>
        <v>124</v>
      </c>
      <c r="N102">
        <f t="shared" ca="1" si="335"/>
        <v>242</v>
      </c>
      <c r="O102">
        <f t="shared" ref="O102:Q102" ca="1" si="336">INDIRECT(ADDRESS(59,3,1,TRUE,O99))</f>
        <v>48</v>
      </c>
      <c r="P102">
        <f t="shared" ca="1" si="336"/>
        <v>64</v>
      </c>
      <c r="Q102">
        <f t="shared" ca="1" si="336"/>
        <v>258</v>
      </c>
      <c r="R102">
        <f t="shared" ref="R102:S102" ca="1" si="337">INDIRECT(ADDRESS(59,3,1,TRUE,R99))</f>
        <v>455</v>
      </c>
      <c r="S102">
        <f t="shared" ca="1" si="337"/>
        <v>20</v>
      </c>
      <c r="W102" s="4" t="s">
        <v>5</v>
      </c>
      <c r="X102" s="7">
        <f t="shared" ca="1" si="323"/>
        <v>39.094650205761319</v>
      </c>
      <c r="Y102" s="7">
        <f t="shared" ca="1" si="323"/>
        <v>44.277108433734938</v>
      </c>
      <c r="Z102" s="7">
        <f t="shared" ca="1" si="323"/>
        <v>42.541436464088399</v>
      </c>
      <c r="AA102" s="7">
        <f t="shared" ca="1" si="323"/>
        <v>43.89380530973451</v>
      </c>
      <c r="AB102" s="7">
        <f t="shared" ca="1" si="323"/>
        <v>45.770065075921906</v>
      </c>
      <c r="AC102" s="7">
        <f t="shared" ca="1" si="323"/>
        <v>40.482573726541553</v>
      </c>
      <c r="AD102" s="7">
        <f t="shared" ca="1" si="323"/>
        <v>41.917808219178085</v>
      </c>
      <c r="AE102" s="7">
        <f t="shared" ca="1" si="323"/>
        <v>41.573033707865171</v>
      </c>
      <c r="AF102" s="11" t="s">
        <v>5</v>
      </c>
      <c r="AG102" s="7">
        <f t="shared" ca="1" si="324"/>
        <v>37.629937629937629</v>
      </c>
      <c r="AH102" s="7">
        <f t="shared" ca="1" si="324"/>
        <v>51.515151515151516</v>
      </c>
      <c r="AI102" s="7">
        <f t="shared" ca="1" si="324"/>
        <v>41.471571906354512</v>
      </c>
      <c r="AJ102" s="7">
        <f t="shared" ca="1" si="324"/>
        <v>48.111332007952285</v>
      </c>
      <c r="AK102" s="7">
        <f t="shared" ca="1" si="324"/>
        <v>47.058823529411768</v>
      </c>
      <c r="AL102" s="7">
        <f t="shared" ca="1" si="324"/>
        <v>45.714285714285715</v>
      </c>
      <c r="AM102" s="7">
        <f t="shared" ca="1" si="324"/>
        <v>40.952380952380949</v>
      </c>
      <c r="AN102" s="7">
        <f t="shared" ca="1" si="324"/>
        <v>39.291882556131263</v>
      </c>
      <c r="AO102" s="7">
        <f t="shared" ca="1" si="324"/>
        <v>35.087719298245617</v>
      </c>
    </row>
    <row r="103" spans="1:62">
      <c r="B103" t="s">
        <v>7</v>
      </c>
      <c r="C103">
        <f ca="1">INDIRECT(ADDRESS(59,4,1,TRUE,C99))</f>
        <v>128</v>
      </c>
      <c r="D103">
        <f t="shared" ref="D103:J103" ca="1" si="338">INDIRECT(ADDRESS(59,4,1,TRUE,D99))</f>
        <v>43</v>
      </c>
      <c r="E103">
        <f t="shared" ca="1" si="338"/>
        <v>49</v>
      </c>
      <c r="F103">
        <f t="shared" ca="1" si="338"/>
        <v>63</v>
      </c>
      <c r="G103">
        <f t="shared" ca="1" si="338"/>
        <v>50</v>
      </c>
      <c r="H103">
        <f t="shared" ca="1" si="338"/>
        <v>38</v>
      </c>
      <c r="I103">
        <f t="shared" ca="1" si="338"/>
        <v>39</v>
      </c>
      <c r="J103">
        <f t="shared" ca="1" si="338"/>
        <v>72</v>
      </c>
      <c r="K103">
        <f t="shared" ref="K103:L103" ca="1" si="339">INDIRECT(ADDRESS(59,4,1,TRUE,K99))</f>
        <v>52</v>
      </c>
      <c r="L103">
        <f t="shared" ca="1" si="339"/>
        <v>38</v>
      </c>
      <c r="M103">
        <f t="shared" ref="M103:N103" ca="1" si="340">INDIRECT(ADDRESS(59,4,1,TRUE,M99))</f>
        <v>51</v>
      </c>
      <c r="N103">
        <f t="shared" ca="1" si="340"/>
        <v>52</v>
      </c>
      <c r="O103">
        <f t="shared" ref="O103:Q103" ca="1" si="341">INDIRECT(ADDRESS(59,4,1,TRUE,O99))</f>
        <v>9</v>
      </c>
      <c r="P103">
        <f t="shared" ca="1" si="341"/>
        <v>17</v>
      </c>
      <c r="Q103">
        <f t="shared" ca="1" si="341"/>
        <v>71</v>
      </c>
      <c r="R103">
        <f t="shared" ref="R103:S103" ca="1" si="342">INDIRECT(ADDRESS(59,4,1,TRUE,R99))</f>
        <v>123</v>
      </c>
      <c r="S103">
        <f t="shared" ca="1" si="342"/>
        <v>5</v>
      </c>
      <c r="W103" s="4" t="s">
        <v>6</v>
      </c>
      <c r="X103" s="7">
        <f t="shared" ca="1" si="323"/>
        <v>10.534979423868313</v>
      </c>
      <c r="Y103" s="7">
        <f t="shared" ca="1" si="323"/>
        <v>12.951807228915662</v>
      </c>
      <c r="Z103" s="7">
        <f t="shared" ca="1" si="323"/>
        <v>13.535911602209945</v>
      </c>
      <c r="AA103" s="7">
        <f t="shared" ca="1" si="323"/>
        <v>11.150442477876107</v>
      </c>
      <c r="AB103" s="7">
        <f t="shared" ca="1" si="323"/>
        <v>10.845986984815617</v>
      </c>
      <c r="AC103" s="7">
        <f t="shared" ca="1" si="323"/>
        <v>10.187667560321715</v>
      </c>
      <c r="AD103" s="7">
        <f t="shared" ca="1" si="323"/>
        <v>10.684931506849315</v>
      </c>
      <c r="AE103" s="7">
        <f t="shared" ca="1" si="323"/>
        <v>11.556982343499197</v>
      </c>
      <c r="AF103" s="11" t="s">
        <v>6</v>
      </c>
      <c r="AG103" s="7">
        <f t="shared" ca="1" si="324"/>
        <v>10.810810810810811</v>
      </c>
      <c r="AH103" s="7">
        <f t="shared" ca="1" si="324"/>
        <v>14.393939393939394</v>
      </c>
      <c r="AI103" s="7">
        <f t="shared" ca="1" si="324"/>
        <v>17.056856187290968</v>
      </c>
      <c r="AJ103" s="7">
        <f t="shared" ca="1" si="324"/>
        <v>10.337972166998012</v>
      </c>
      <c r="AK103" s="7">
        <f t="shared" ca="1" si="324"/>
        <v>8.8235294117647065</v>
      </c>
      <c r="AL103" s="7">
        <f t="shared" ca="1" si="324"/>
        <v>12.142857142857142</v>
      </c>
      <c r="AM103" s="7">
        <f t="shared" ca="1" si="324"/>
        <v>11.269841269841271</v>
      </c>
      <c r="AN103" s="7">
        <f t="shared" ca="1" si="324"/>
        <v>10.621761658031089</v>
      </c>
      <c r="AO103" s="7">
        <f t="shared" ca="1" si="324"/>
        <v>8.7719298245614041</v>
      </c>
      <c r="AQ103" s="10">
        <f ca="1">SUM(Y104:Y105)</f>
        <v>8.1325301204819276</v>
      </c>
      <c r="AR103" s="10">
        <f t="shared" ref="AR103" ca="1" si="343">SUM(Z104:Z105)</f>
        <v>7.1823204419889501</v>
      </c>
      <c r="AS103" s="10">
        <f t="shared" ref="AS103" ca="1" si="344">SUM(AA104:AA105)</f>
        <v>6.9026548672566372</v>
      </c>
      <c r="AT103" s="10">
        <f t="shared" ref="AT103" ca="1" si="345">SUM(AB104:AB105)</f>
        <v>7.3752711496746199</v>
      </c>
      <c r="AU103" s="10">
        <f t="shared" ref="AU103" ca="1" si="346">SUM(AC104:AC105)</f>
        <v>6.9705093833780163</v>
      </c>
      <c r="AV103" s="10">
        <f t="shared" ref="AV103" ca="1" si="347">SUM(AD104:AD105)</f>
        <v>4.3835616438356171</v>
      </c>
      <c r="AW103" s="10">
        <f t="shared" ref="AW103" ca="1" si="348">SUM(AE104:AE105)</f>
        <v>7.2231139646869984</v>
      </c>
      <c r="AX103" s="10"/>
      <c r="AY103" s="10">
        <f ca="1">SUM(AG103:AG104)</f>
        <v>15.592515592515593</v>
      </c>
      <c r="AZ103" s="10">
        <f t="shared" ref="AZ103:BG103" ca="1" si="349">SUM(AH103:AH104)</f>
        <v>26.893939393939394</v>
      </c>
      <c r="BA103" s="10">
        <f t="shared" ca="1" si="349"/>
        <v>24.749163879598662</v>
      </c>
      <c r="BB103" s="10">
        <f t="shared" ca="1" si="349"/>
        <v>17.296222664015904</v>
      </c>
      <c r="BC103" s="10">
        <f t="shared" ca="1" si="349"/>
        <v>12.745098039215687</v>
      </c>
      <c r="BD103" s="10">
        <f t="shared" ca="1" si="349"/>
        <v>14.285714285714285</v>
      </c>
      <c r="BE103" s="10">
        <f t="shared" ca="1" si="349"/>
        <v>19.682539682539684</v>
      </c>
      <c r="BF103" s="10">
        <f t="shared" ca="1" si="349"/>
        <v>16.23488773747841</v>
      </c>
      <c r="BG103" s="10">
        <f t="shared" ca="1" si="349"/>
        <v>14.035087719298247</v>
      </c>
      <c r="BI103" s="3">
        <f ca="1">BC103-BD103</f>
        <v>-1.5406162464985975</v>
      </c>
      <c r="BJ103" s="3">
        <f ca="1">BG103-BF103</f>
        <v>-2.1998000181801629</v>
      </c>
    </row>
    <row r="104" spans="1:62">
      <c r="B104" t="s">
        <v>8</v>
      </c>
      <c r="C104">
        <f ca="1">INDIRECT(ADDRESS(59,5,1,TRUE,C99))</f>
        <v>68</v>
      </c>
      <c r="D104">
        <f t="shared" ref="D104:J104" ca="1" si="350">INDIRECT(ADDRESS(59,5,1,TRUE,D99))</f>
        <v>25</v>
      </c>
      <c r="E104">
        <f t="shared" ca="1" si="350"/>
        <v>25</v>
      </c>
      <c r="F104">
        <f t="shared" ca="1" si="350"/>
        <v>35</v>
      </c>
      <c r="G104">
        <f t="shared" ca="1" si="350"/>
        <v>31</v>
      </c>
      <c r="H104">
        <f t="shared" ca="1" si="350"/>
        <v>24</v>
      </c>
      <c r="I104">
        <f t="shared" ca="1" si="350"/>
        <v>15</v>
      </c>
      <c r="J104">
        <f t="shared" ca="1" si="350"/>
        <v>42</v>
      </c>
      <c r="K104">
        <f t="shared" ref="K104:L104" ca="1" si="351">INDIRECT(ADDRESS(59,5,1,TRUE,K99))</f>
        <v>23</v>
      </c>
      <c r="L104">
        <f t="shared" ca="1" si="351"/>
        <v>33</v>
      </c>
      <c r="M104">
        <f t="shared" ref="M104:N104" ca="1" si="352">INDIRECT(ADDRESS(59,5,1,TRUE,M99))</f>
        <v>23</v>
      </c>
      <c r="N104">
        <f t="shared" ca="1" si="352"/>
        <v>35</v>
      </c>
      <c r="O104">
        <f t="shared" ref="O104:Q104" ca="1" si="353">INDIRECT(ADDRESS(59,5,1,TRUE,O99))</f>
        <v>4</v>
      </c>
      <c r="P104">
        <f t="shared" ca="1" si="353"/>
        <v>3</v>
      </c>
      <c r="Q104">
        <f t="shared" ca="1" si="353"/>
        <v>53</v>
      </c>
      <c r="R104">
        <f t="shared" ref="R104:S104" ca="1" si="354">INDIRECT(ADDRESS(59,5,1,TRUE,R99))</f>
        <v>65</v>
      </c>
      <c r="S104">
        <f t="shared" ca="1" si="354"/>
        <v>3</v>
      </c>
      <c r="W104" s="4" t="s">
        <v>7</v>
      </c>
      <c r="X104" s="7">
        <f t="shared" ca="1" si="323"/>
        <v>5.5967078189300414</v>
      </c>
      <c r="Y104" s="7">
        <f t="shared" ca="1" si="323"/>
        <v>7.5301204819277112</v>
      </c>
      <c r="Z104" s="7">
        <f t="shared" ca="1" si="323"/>
        <v>6.9060773480662982</v>
      </c>
      <c r="AA104" s="7">
        <f t="shared" ca="1" si="323"/>
        <v>6.1946902654867255</v>
      </c>
      <c r="AB104" s="7">
        <f t="shared" ca="1" si="323"/>
        <v>6.7245119305856829</v>
      </c>
      <c r="AC104" s="7">
        <f t="shared" ca="1" si="323"/>
        <v>6.4343163538873993</v>
      </c>
      <c r="AD104" s="7">
        <f t="shared" ca="1" si="323"/>
        <v>4.1095890410958908</v>
      </c>
      <c r="AE104" s="7">
        <f t="shared" ca="1" si="323"/>
        <v>6.7415730337078648</v>
      </c>
      <c r="AF104" s="11" t="s">
        <v>7</v>
      </c>
      <c r="AG104" s="7">
        <f t="shared" ca="1" si="324"/>
        <v>4.7817047817047813</v>
      </c>
      <c r="AH104" s="7">
        <f t="shared" ca="1" si="324"/>
        <v>12.5</v>
      </c>
      <c r="AI104" s="7">
        <f t="shared" ca="1" si="324"/>
        <v>7.6923076923076925</v>
      </c>
      <c r="AJ104" s="7">
        <f t="shared" ca="1" si="324"/>
        <v>6.9582504970178922</v>
      </c>
      <c r="AK104" s="7">
        <f t="shared" ca="1" si="324"/>
        <v>3.9215686274509802</v>
      </c>
      <c r="AL104" s="7">
        <f t="shared" ca="1" si="324"/>
        <v>2.1428571428571428</v>
      </c>
      <c r="AM104" s="7">
        <f t="shared" ca="1" si="324"/>
        <v>8.412698412698413</v>
      </c>
      <c r="AN104" s="7">
        <f t="shared" ca="1" si="324"/>
        <v>5.6131260794473228</v>
      </c>
      <c r="AO104" s="7">
        <f t="shared" ca="1" si="324"/>
        <v>5.2631578947368425</v>
      </c>
    </row>
    <row r="105" spans="1:62">
      <c r="B105" t="s">
        <v>92</v>
      </c>
      <c r="C105">
        <f ca="1">INDIRECT(ADDRESS(59,6,1,TRUE,C99))</f>
        <v>6</v>
      </c>
      <c r="D105">
        <f t="shared" ref="D105:J105" ca="1" si="355">INDIRECT(ADDRESS(59,6,1,TRUE,D99))</f>
        <v>2</v>
      </c>
      <c r="E105">
        <f t="shared" ca="1" si="355"/>
        <v>1</v>
      </c>
      <c r="F105">
        <f t="shared" ca="1" si="355"/>
        <v>4</v>
      </c>
      <c r="G105">
        <f t="shared" ca="1" si="355"/>
        <v>3</v>
      </c>
      <c r="H105">
        <f t="shared" ca="1" si="355"/>
        <v>2</v>
      </c>
      <c r="I105">
        <f t="shared" ca="1" si="355"/>
        <v>1</v>
      </c>
      <c r="J105">
        <f t="shared" ca="1" si="355"/>
        <v>3</v>
      </c>
      <c r="K105">
        <f t="shared" ref="K105:L105" ca="1" si="356">INDIRECT(ADDRESS(59,6,1,TRUE,K99))</f>
        <v>1</v>
      </c>
      <c r="L105">
        <f t="shared" ca="1" si="356"/>
        <v>3</v>
      </c>
      <c r="M105">
        <f t="shared" ref="M105:N105" ca="1" si="357">INDIRECT(ADDRESS(59,6,1,TRUE,M99))</f>
        <v>2</v>
      </c>
      <c r="N105">
        <f t="shared" ca="1" si="357"/>
        <v>3</v>
      </c>
      <c r="O105">
        <f t="shared" ref="O105:Q105" ca="1" si="358">INDIRECT(ADDRESS(59,6,1,TRUE,O99))</f>
        <v>2</v>
      </c>
      <c r="P105">
        <f t="shared" ca="1" si="358"/>
        <v>1</v>
      </c>
      <c r="Q105">
        <f t="shared" ca="1" si="358"/>
        <v>3</v>
      </c>
      <c r="R105">
        <f t="shared" ref="R105:S105" ca="1" si="359">INDIRECT(ADDRESS(59,6,1,TRUE,R99))</f>
        <v>6</v>
      </c>
      <c r="S105">
        <f t="shared" ca="1" si="359"/>
        <v>0</v>
      </c>
      <c r="W105" s="4" t="s">
        <v>8</v>
      </c>
      <c r="X105" s="7">
        <f t="shared" ca="1" si="323"/>
        <v>0.49382716049382713</v>
      </c>
      <c r="Y105" s="7">
        <f t="shared" ca="1" si="323"/>
        <v>0.60240963855421692</v>
      </c>
      <c r="Z105" s="7">
        <f t="shared" ca="1" si="323"/>
        <v>0.27624309392265195</v>
      </c>
      <c r="AA105" s="7">
        <f t="shared" ca="1" si="323"/>
        <v>0.70796460176991149</v>
      </c>
      <c r="AB105" s="7">
        <f t="shared" ca="1" si="323"/>
        <v>0.65075921908893708</v>
      </c>
      <c r="AC105" s="7">
        <f t="shared" ca="1" si="323"/>
        <v>0.53619302949061665</v>
      </c>
      <c r="AD105" s="7">
        <f t="shared" ca="1" si="323"/>
        <v>0.27397260273972601</v>
      </c>
      <c r="AE105" s="7">
        <f t="shared" ca="1" si="323"/>
        <v>0.48154093097913325</v>
      </c>
      <c r="AF105" s="11" t="s">
        <v>8</v>
      </c>
      <c r="AG105" s="7">
        <f t="shared" ca="1" si="324"/>
        <v>0.20790020790020791</v>
      </c>
      <c r="AH105" s="7">
        <f t="shared" ca="1" si="324"/>
        <v>1.1363636363636365</v>
      </c>
      <c r="AI105" s="7">
        <f t="shared" ca="1" si="324"/>
        <v>0.66889632107023411</v>
      </c>
      <c r="AJ105" s="7">
        <f t="shared" ca="1" si="324"/>
        <v>0.59642147117296218</v>
      </c>
      <c r="AK105" s="7">
        <f t="shared" ca="1" si="324"/>
        <v>1.9607843137254901</v>
      </c>
      <c r="AL105" s="7">
        <f t="shared" ca="1" si="324"/>
        <v>0.7142857142857143</v>
      </c>
      <c r="AM105" s="7">
        <f t="shared" ca="1" si="324"/>
        <v>0.47619047619047616</v>
      </c>
      <c r="AN105" s="7">
        <f t="shared" ca="1" si="324"/>
        <v>0.51813471502590669</v>
      </c>
      <c r="AO105" s="7">
        <f t="shared" ca="1" si="324"/>
        <v>0</v>
      </c>
    </row>
    <row r="107" spans="1:62">
      <c r="A107" s="1" t="s">
        <v>30</v>
      </c>
      <c r="C107" t="s">
        <v>102</v>
      </c>
      <c r="D107" t="s">
        <v>103</v>
      </c>
      <c r="E107" t="s">
        <v>104</v>
      </c>
      <c r="F107" t="s">
        <v>97</v>
      </c>
      <c r="G107" t="s">
        <v>98</v>
      </c>
      <c r="H107" t="s">
        <v>99</v>
      </c>
      <c r="I107" t="s">
        <v>100</v>
      </c>
      <c r="J107" t="s">
        <v>101</v>
      </c>
      <c r="K107" t="s">
        <v>106</v>
      </c>
      <c r="L107" t="s">
        <v>108</v>
      </c>
      <c r="M107" t="s">
        <v>109</v>
      </c>
      <c r="N107" t="s">
        <v>112</v>
      </c>
      <c r="O107" t="s">
        <v>117</v>
      </c>
      <c r="P107" t="s">
        <v>118</v>
      </c>
      <c r="Q107" t="s">
        <v>121</v>
      </c>
      <c r="R107" t="s">
        <v>119</v>
      </c>
      <c r="S107" t="s">
        <v>120</v>
      </c>
      <c r="U107" s="1" t="s">
        <v>30</v>
      </c>
      <c r="X107" s="8" t="s">
        <v>102</v>
      </c>
      <c r="Y107" s="8" t="s">
        <v>103</v>
      </c>
      <c r="Z107" s="8" t="s">
        <v>104</v>
      </c>
      <c r="AA107" s="8" t="s">
        <v>97</v>
      </c>
      <c r="AB107" s="8" t="s">
        <v>98</v>
      </c>
      <c r="AC107" s="8" t="s">
        <v>99</v>
      </c>
      <c r="AD107" s="8" t="s">
        <v>100</v>
      </c>
      <c r="AE107" s="8" t="s">
        <v>101</v>
      </c>
      <c r="AG107" s="8" t="s">
        <v>106</v>
      </c>
      <c r="AH107" s="8" t="s">
        <v>108</v>
      </c>
      <c r="AI107" s="8" t="s">
        <v>109</v>
      </c>
      <c r="AJ107" s="8" t="s">
        <v>112</v>
      </c>
      <c r="AK107" s="12" t="s">
        <v>117</v>
      </c>
      <c r="AL107" s="12" t="s">
        <v>118</v>
      </c>
      <c r="AM107" s="12" t="s">
        <v>121</v>
      </c>
      <c r="AN107" s="12" t="s">
        <v>119</v>
      </c>
      <c r="AO107" s="12" t="s">
        <v>120</v>
      </c>
      <c r="AQ107" s="8" t="s">
        <v>103</v>
      </c>
      <c r="AR107" s="8" t="s">
        <v>104</v>
      </c>
      <c r="AS107" s="8" t="s">
        <v>97</v>
      </c>
      <c r="AT107" s="8" t="s">
        <v>98</v>
      </c>
      <c r="AU107" s="8" t="s">
        <v>99</v>
      </c>
      <c r="AV107" s="8" t="s">
        <v>100</v>
      </c>
      <c r="AW107" s="8" t="s">
        <v>101</v>
      </c>
      <c r="AY107" s="8" t="s">
        <v>106</v>
      </c>
      <c r="AZ107" s="8" t="s">
        <v>108</v>
      </c>
      <c r="BA107" s="8" t="s">
        <v>109</v>
      </c>
      <c r="BB107" s="8" t="s">
        <v>112</v>
      </c>
      <c r="BC107" s="12" t="s">
        <v>117</v>
      </c>
      <c r="BD107" s="12" t="s">
        <v>118</v>
      </c>
      <c r="BE107" s="12" t="s">
        <v>121</v>
      </c>
      <c r="BF107" s="12" t="s">
        <v>119</v>
      </c>
      <c r="BG107" s="12" t="s">
        <v>120</v>
      </c>
    </row>
    <row r="108" spans="1:62">
      <c r="B108" t="s">
        <v>4</v>
      </c>
      <c r="C108">
        <f ca="1">INDIRECT(ADDRESS(62,1,1,TRUE,C107))</f>
        <v>347</v>
      </c>
      <c r="D108">
        <f t="shared" ref="D108:J108" ca="1" si="360">INDIRECT(ADDRESS(62,1,1,TRUE,D107))</f>
        <v>26</v>
      </c>
      <c r="E108">
        <f t="shared" ca="1" si="360"/>
        <v>22</v>
      </c>
      <c r="F108">
        <f t="shared" ca="1" si="360"/>
        <v>46</v>
      </c>
      <c r="G108">
        <f t="shared" ca="1" si="360"/>
        <v>33</v>
      </c>
      <c r="H108">
        <f t="shared" ca="1" si="360"/>
        <v>36</v>
      </c>
      <c r="I108">
        <f t="shared" ca="1" si="360"/>
        <v>65</v>
      </c>
      <c r="J108">
        <f t="shared" ca="1" si="360"/>
        <v>63</v>
      </c>
      <c r="K108">
        <f t="shared" ref="K108:L108" ca="1" si="361">INDIRECT(ADDRESS(62,1,1,TRUE,K107))</f>
        <v>3</v>
      </c>
      <c r="L108">
        <f t="shared" ca="1" si="361"/>
        <v>1</v>
      </c>
      <c r="M108">
        <f t="shared" ref="M108:N108" ca="1" si="362">INDIRECT(ADDRESS(62,1,1,TRUE,M107))</f>
        <v>0</v>
      </c>
      <c r="N108">
        <f t="shared" ca="1" si="362"/>
        <v>1</v>
      </c>
      <c r="O108">
        <f t="shared" ref="O108:Q108" ca="1" si="363">INDIRECT(ADDRESS(62,1,1,TRUE,O107))</f>
        <v>10</v>
      </c>
      <c r="P108">
        <f t="shared" ca="1" si="363"/>
        <v>11</v>
      </c>
      <c r="Q108">
        <f t="shared" ca="1" si="363"/>
        <v>57</v>
      </c>
      <c r="R108">
        <f t="shared" ref="R108:S108" ca="1" si="364">INDIRECT(ADDRESS(62,1,1,TRUE,R107))</f>
        <v>200</v>
      </c>
      <c r="S108">
        <f t="shared" ca="1" si="364"/>
        <v>13</v>
      </c>
      <c r="W108" s="4" t="s">
        <v>92</v>
      </c>
      <c r="X108" s="7">
        <f t="shared" ref="X108:AE113" ca="1" si="365">C108*100/C$6</f>
        <v>28.559670781893004</v>
      </c>
      <c r="Y108" s="7">
        <f t="shared" ca="1" si="365"/>
        <v>7.831325301204819</v>
      </c>
      <c r="Z108" s="7">
        <f t="shared" ca="1" si="365"/>
        <v>6.0773480662983426</v>
      </c>
      <c r="AA108" s="7">
        <f t="shared" ca="1" si="365"/>
        <v>8.1415929203539825</v>
      </c>
      <c r="AB108" s="7">
        <f t="shared" ca="1" si="365"/>
        <v>7.1583514099783079</v>
      </c>
      <c r="AC108" s="7">
        <f t="shared" ca="1" si="365"/>
        <v>9.6514745308310985</v>
      </c>
      <c r="AD108" s="7">
        <f t="shared" ca="1" si="365"/>
        <v>17.80821917808219</v>
      </c>
      <c r="AE108" s="7">
        <f t="shared" ca="1" si="365"/>
        <v>10.112359550561798</v>
      </c>
      <c r="AF108" s="11" t="s">
        <v>92</v>
      </c>
      <c r="AG108" s="7">
        <f t="shared" ref="AG108:AO113" ca="1" si="366">K108*100/K$6</f>
        <v>0.62370062370062374</v>
      </c>
      <c r="AH108" s="7">
        <f t="shared" ca="1" si="366"/>
        <v>0.37878787878787878</v>
      </c>
      <c r="AI108" s="7">
        <f t="shared" ca="1" si="366"/>
        <v>0</v>
      </c>
      <c r="AJ108" s="7">
        <f t="shared" ca="1" si="366"/>
        <v>0.19880715705765409</v>
      </c>
      <c r="AK108" s="7">
        <f t="shared" ca="1" si="366"/>
        <v>9.8039215686274517</v>
      </c>
      <c r="AL108" s="7">
        <f t="shared" ca="1" si="366"/>
        <v>7.8571428571428568</v>
      </c>
      <c r="AM108" s="7">
        <f t="shared" ca="1" si="366"/>
        <v>9.0476190476190474</v>
      </c>
      <c r="AN108" s="7">
        <f t="shared" ca="1" si="366"/>
        <v>17.271157167530223</v>
      </c>
      <c r="AO108" s="7">
        <f t="shared" ca="1" si="366"/>
        <v>22.807017543859651</v>
      </c>
    </row>
    <row r="109" spans="1:62">
      <c r="B109" t="s">
        <v>5</v>
      </c>
      <c r="C109">
        <f ca="1">INDIRECT(ADDRESS(62,2,1,TRUE,C107))</f>
        <v>210</v>
      </c>
      <c r="D109">
        <f t="shared" ref="D109:J109" ca="1" si="367">INDIRECT(ADDRESS(62,2,1,TRUE,D107))</f>
        <v>65</v>
      </c>
      <c r="E109">
        <f t="shared" ca="1" si="367"/>
        <v>72</v>
      </c>
      <c r="F109">
        <f t="shared" ca="1" si="367"/>
        <v>122</v>
      </c>
      <c r="G109">
        <f t="shared" ca="1" si="367"/>
        <v>96</v>
      </c>
      <c r="H109">
        <f t="shared" ca="1" si="367"/>
        <v>82</v>
      </c>
      <c r="I109">
        <f t="shared" ca="1" si="367"/>
        <v>42</v>
      </c>
      <c r="J109">
        <f t="shared" ca="1" si="367"/>
        <v>130</v>
      </c>
      <c r="K109">
        <f t="shared" ref="K109:L109" ca="1" si="368">INDIRECT(ADDRESS(62,2,1,TRUE,K107))</f>
        <v>123</v>
      </c>
      <c r="L109">
        <f t="shared" ca="1" si="368"/>
        <v>44</v>
      </c>
      <c r="M109">
        <f t="shared" ref="M109:N109" ca="1" si="369">INDIRECT(ADDRESS(62,2,1,TRUE,M107))</f>
        <v>77</v>
      </c>
      <c r="N109">
        <f t="shared" ca="1" si="369"/>
        <v>88</v>
      </c>
      <c r="O109">
        <f t="shared" ref="O109:Q109" ca="1" si="370">INDIRECT(ADDRESS(62,2,1,TRUE,O107))</f>
        <v>16</v>
      </c>
      <c r="P109">
        <f t="shared" ca="1" si="370"/>
        <v>34</v>
      </c>
      <c r="Q109">
        <f t="shared" ca="1" si="370"/>
        <v>123</v>
      </c>
      <c r="R109">
        <f t="shared" ref="R109:S109" ca="1" si="371">INDIRECT(ADDRESS(62,2,1,TRUE,R107))</f>
        <v>196</v>
      </c>
      <c r="S109">
        <f t="shared" ca="1" si="371"/>
        <v>14</v>
      </c>
      <c r="W109" s="4" t="s">
        <v>4</v>
      </c>
      <c r="X109" s="7">
        <f t="shared" ca="1" si="365"/>
        <v>17.283950617283949</v>
      </c>
      <c r="Y109" s="7">
        <f t="shared" ca="1" si="365"/>
        <v>19.578313253012048</v>
      </c>
      <c r="Z109" s="7">
        <f t="shared" ca="1" si="365"/>
        <v>19.88950276243094</v>
      </c>
      <c r="AA109" s="7">
        <f t="shared" ca="1" si="365"/>
        <v>21.592920353982301</v>
      </c>
      <c r="AB109" s="7">
        <f t="shared" ca="1" si="365"/>
        <v>20.824295010845987</v>
      </c>
      <c r="AC109" s="7">
        <f t="shared" ca="1" si="365"/>
        <v>21.98391420911528</v>
      </c>
      <c r="AD109" s="7">
        <f t="shared" ca="1" si="365"/>
        <v>11.506849315068493</v>
      </c>
      <c r="AE109" s="7">
        <f t="shared" ca="1" si="365"/>
        <v>20.866773675762438</v>
      </c>
      <c r="AF109" s="11" t="s">
        <v>4</v>
      </c>
      <c r="AG109" s="7">
        <f t="shared" ca="1" si="366"/>
        <v>25.571725571725572</v>
      </c>
      <c r="AH109" s="7">
        <f t="shared" ca="1" si="366"/>
        <v>16.666666666666668</v>
      </c>
      <c r="AI109" s="7">
        <f t="shared" ca="1" si="366"/>
        <v>25.752508361204015</v>
      </c>
      <c r="AJ109" s="7">
        <f t="shared" ca="1" si="366"/>
        <v>17.495029821073558</v>
      </c>
      <c r="AK109" s="7">
        <f t="shared" ca="1" si="366"/>
        <v>15.686274509803921</v>
      </c>
      <c r="AL109" s="7">
        <f t="shared" ca="1" si="366"/>
        <v>24.285714285714285</v>
      </c>
      <c r="AM109" s="7">
        <f t="shared" ca="1" si="366"/>
        <v>19.523809523809526</v>
      </c>
      <c r="AN109" s="7">
        <f t="shared" ca="1" si="366"/>
        <v>16.925734024179619</v>
      </c>
      <c r="AO109" s="7">
        <f t="shared" ca="1" si="366"/>
        <v>24.561403508771932</v>
      </c>
      <c r="AQ109" s="10">
        <f ca="1">SUM(Y109:Y110)</f>
        <v>65.060240963855421</v>
      </c>
      <c r="AR109" s="10">
        <f ca="1">SUM(Z109:Z110)</f>
        <v>62.154696132596683</v>
      </c>
      <c r="AS109" s="10">
        <f ca="1">SUM(AA109:AA110)</f>
        <v>64.070796460176993</v>
      </c>
      <c r="AT109" s="10">
        <f ca="1">SUM(AB109:AB110)</f>
        <v>63.557483731019524</v>
      </c>
      <c r="AU109" s="10">
        <f ca="1">SUM(AC109:AC110)</f>
        <v>60.589812332439678</v>
      </c>
      <c r="AV109" s="10">
        <f t="shared" ref="AV109" ca="1" si="372">SUM(AD109:AD110)</f>
        <v>53.424657534246577</v>
      </c>
      <c r="AW109" s="10">
        <f t="shared" ref="AW109" ca="1" si="373">SUM(AE109:AE110)</f>
        <v>62.600321027287315</v>
      </c>
      <c r="AY109" s="10">
        <f ca="1">SUM(AG108:AG109)</f>
        <v>26.195426195426197</v>
      </c>
      <c r="AZ109" s="10">
        <f t="shared" ref="AZ109" ca="1" si="374">SUM(AH108:AH109)</f>
        <v>17.045454545454547</v>
      </c>
      <c r="BA109" s="10">
        <f t="shared" ref="BA109" ca="1" si="375">SUM(AI108:AI109)</f>
        <v>25.752508361204015</v>
      </c>
      <c r="BB109" s="10">
        <f t="shared" ref="BB109" ca="1" si="376">SUM(AJ108:AJ109)</f>
        <v>17.693836978131213</v>
      </c>
      <c r="BC109" s="10">
        <f t="shared" ref="BC109" ca="1" si="377">SUM(AK108:AK109)</f>
        <v>25.490196078431374</v>
      </c>
      <c r="BD109" s="10">
        <f t="shared" ref="BD109" ca="1" si="378">SUM(AL108:AL109)</f>
        <v>32.142857142857139</v>
      </c>
      <c r="BE109" s="10">
        <f t="shared" ref="BE109" ca="1" si="379">SUM(AM108:AM109)</f>
        <v>28.571428571428573</v>
      </c>
      <c r="BF109" s="10">
        <f t="shared" ref="BF109" ca="1" si="380">SUM(AN108:AN109)</f>
        <v>34.196891191709838</v>
      </c>
      <c r="BG109" s="10">
        <f t="shared" ref="BG109" ca="1" si="381">SUM(AO108:AO109)</f>
        <v>47.368421052631582</v>
      </c>
      <c r="BI109" s="3">
        <f ca="1">BC109-BD109</f>
        <v>-6.6526610644257644</v>
      </c>
      <c r="BJ109" s="3">
        <f ca="1">BG109-BF109</f>
        <v>13.171529860921744</v>
      </c>
    </row>
    <row r="110" spans="1:62">
      <c r="B110" t="s">
        <v>6</v>
      </c>
      <c r="C110">
        <f ca="1">INDIRECT(ADDRESS(62,3,1,TRUE,C107))</f>
        <v>478</v>
      </c>
      <c r="D110">
        <f t="shared" ref="D110:J110" ca="1" si="382">INDIRECT(ADDRESS(62,3,1,TRUE,D107))</f>
        <v>151</v>
      </c>
      <c r="E110">
        <f t="shared" ca="1" si="382"/>
        <v>153</v>
      </c>
      <c r="F110">
        <f t="shared" ca="1" si="382"/>
        <v>240</v>
      </c>
      <c r="G110">
        <f t="shared" ca="1" si="382"/>
        <v>197</v>
      </c>
      <c r="H110">
        <f t="shared" ca="1" si="382"/>
        <v>144</v>
      </c>
      <c r="I110">
        <f t="shared" ca="1" si="382"/>
        <v>153</v>
      </c>
      <c r="J110">
        <f t="shared" ca="1" si="382"/>
        <v>260</v>
      </c>
      <c r="K110">
        <f t="shared" ref="K110:L110" ca="1" si="383">INDIRECT(ADDRESS(62,3,1,TRUE,K107))</f>
        <v>200</v>
      </c>
      <c r="L110">
        <f t="shared" ca="1" si="383"/>
        <v>139</v>
      </c>
      <c r="M110">
        <f t="shared" ref="M110:N110" ca="1" si="384">INDIRECT(ADDRESS(62,3,1,TRUE,M107))</f>
        <v>148</v>
      </c>
      <c r="N110">
        <f t="shared" ca="1" si="384"/>
        <v>239</v>
      </c>
      <c r="O110">
        <f t="shared" ref="O110:Q110" ca="1" si="385">INDIRECT(ADDRESS(62,3,1,TRUE,O107))</f>
        <v>46</v>
      </c>
      <c r="P110">
        <f t="shared" ca="1" si="385"/>
        <v>59</v>
      </c>
      <c r="Q110">
        <f t="shared" ca="1" si="385"/>
        <v>271</v>
      </c>
      <c r="R110">
        <f t="shared" ref="R110:S110" ca="1" si="386">INDIRECT(ADDRESS(62,3,1,TRUE,R107))</f>
        <v>454</v>
      </c>
      <c r="S110">
        <f t="shared" ca="1" si="386"/>
        <v>24</v>
      </c>
      <c r="W110" s="4" t="s">
        <v>5</v>
      </c>
      <c r="X110" s="7">
        <f t="shared" ca="1" si="365"/>
        <v>39.34156378600823</v>
      </c>
      <c r="Y110" s="7">
        <f t="shared" ca="1" si="365"/>
        <v>45.481927710843372</v>
      </c>
      <c r="Z110" s="7">
        <f t="shared" ca="1" si="365"/>
        <v>42.265193370165747</v>
      </c>
      <c r="AA110" s="7">
        <f t="shared" ca="1" si="365"/>
        <v>42.477876106194692</v>
      </c>
      <c r="AB110" s="7">
        <f t="shared" ca="1" si="365"/>
        <v>42.733188720173537</v>
      </c>
      <c r="AC110" s="7">
        <f t="shared" ca="1" si="365"/>
        <v>38.605898123324394</v>
      </c>
      <c r="AD110" s="7">
        <f t="shared" ca="1" si="365"/>
        <v>41.917808219178085</v>
      </c>
      <c r="AE110" s="7">
        <f t="shared" ca="1" si="365"/>
        <v>41.733547351524876</v>
      </c>
      <c r="AF110" s="11" t="s">
        <v>5</v>
      </c>
      <c r="AG110" s="7">
        <f t="shared" ca="1" si="366"/>
        <v>41.580041580041581</v>
      </c>
      <c r="AH110" s="7">
        <f t="shared" ca="1" si="366"/>
        <v>52.651515151515149</v>
      </c>
      <c r="AI110" s="7">
        <f t="shared" ca="1" si="366"/>
        <v>49.498327759197323</v>
      </c>
      <c r="AJ110" s="7">
        <f t="shared" ca="1" si="366"/>
        <v>47.514910536779325</v>
      </c>
      <c r="AK110" s="7">
        <f t="shared" ca="1" si="366"/>
        <v>45.098039215686278</v>
      </c>
      <c r="AL110" s="7">
        <f t="shared" ca="1" si="366"/>
        <v>42.142857142857146</v>
      </c>
      <c r="AM110" s="7">
        <f t="shared" ca="1" si="366"/>
        <v>43.015873015873019</v>
      </c>
      <c r="AN110" s="7">
        <f t="shared" ca="1" si="366"/>
        <v>39.205526770293609</v>
      </c>
      <c r="AO110" s="7">
        <f t="shared" ca="1" si="366"/>
        <v>42.10526315789474</v>
      </c>
    </row>
    <row r="111" spans="1:62">
      <c r="B111" t="s">
        <v>7</v>
      </c>
      <c r="C111">
        <f ca="1">INDIRECT(ADDRESS(62,4,1,TRUE,C107))</f>
        <v>214</v>
      </c>
      <c r="D111">
        <f t="shared" ref="D111:J111" ca="1" si="387">INDIRECT(ADDRESS(62,4,1,TRUE,D107))</f>
        <v>60</v>
      </c>
      <c r="E111">
        <f t="shared" ca="1" si="387"/>
        <v>74</v>
      </c>
      <c r="F111">
        <f t="shared" ca="1" si="387"/>
        <v>104</v>
      </c>
      <c r="G111">
        <f t="shared" ca="1" si="387"/>
        <v>98</v>
      </c>
      <c r="H111">
        <f t="shared" ca="1" si="387"/>
        <v>79</v>
      </c>
      <c r="I111">
        <f t="shared" ca="1" si="387"/>
        <v>74</v>
      </c>
      <c r="J111">
        <f t="shared" ca="1" si="387"/>
        <v>117</v>
      </c>
      <c r="K111">
        <f t="shared" ref="K111:L111" ca="1" si="388">INDIRECT(ADDRESS(62,4,1,TRUE,K107))</f>
        <v>121</v>
      </c>
      <c r="L111">
        <f t="shared" ca="1" si="388"/>
        <v>40</v>
      </c>
      <c r="M111">
        <f t="shared" ref="M111:N111" ca="1" si="389">INDIRECT(ADDRESS(62,4,1,TRUE,M107))</f>
        <v>47</v>
      </c>
      <c r="N111">
        <f t="shared" ca="1" si="389"/>
        <v>118</v>
      </c>
      <c r="O111">
        <f t="shared" ref="O111:Q111" ca="1" si="390">INDIRECT(ADDRESS(62,4,1,TRUE,O107))</f>
        <v>20</v>
      </c>
      <c r="P111">
        <f t="shared" ca="1" si="390"/>
        <v>24</v>
      </c>
      <c r="Q111">
        <f t="shared" ca="1" si="390"/>
        <v>124</v>
      </c>
      <c r="R111">
        <f t="shared" ref="R111:S111" ca="1" si="391">INDIRECT(ADDRESS(62,4,1,TRUE,R107))</f>
        <v>209</v>
      </c>
      <c r="S111">
        <f t="shared" ca="1" si="391"/>
        <v>5</v>
      </c>
      <c r="W111" s="4" t="s">
        <v>6</v>
      </c>
      <c r="X111" s="7">
        <f t="shared" ca="1" si="365"/>
        <v>17.613168724279834</v>
      </c>
      <c r="Y111" s="7">
        <f t="shared" ca="1" si="365"/>
        <v>18.072289156626507</v>
      </c>
      <c r="Z111" s="7">
        <f t="shared" ca="1" si="365"/>
        <v>20.441988950276244</v>
      </c>
      <c r="AA111" s="7">
        <f t="shared" ca="1" si="365"/>
        <v>18.407079646017699</v>
      </c>
      <c r="AB111" s="7">
        <f t="shared" ca="1" si="365"/>
        <v>21.258134490238611</v>
      </c>
      <c r="AC111" s="7">
        <f t="shared" ca="1" si="365"/>
        <v>21.179624664879356</v>
      </c>
      <c r="AD111" s="7">
        <f t="shared" ca="1" si="365"/>
        <v>20.273972602739725</v>
      </c>
      <c r="AE111" s="7">
        <f t="shared" ca="1" si="365"/>
        <v>18.780096308186195</v>
      </c>
      <c r="AF111" s="11" t="s">
        <v>6</v>
      </c>
      <c r="AG111" s="7">
        <f t="shared" ca="1" si="366"/>
        <v>25.155925155925157</v>
      </c>
      <c r="AH111" s="7">
        <f t="shared" ca="1" si="366"/>
        <v>15.151515151515152</v>
      </c>
      <c r="AI111" s="7">
        <f t="shared" ca="1" si="366"/>
        <v>15.719063545150501</v>
      </c>
      <c r="AJ111" s="7">
        <f t="shared" ca="1" si="366"/>
        <v>23.459244532803179</v>
      </c>
      <c r="AK111" s="7">
        <f t="shared" ca="1" si="366"/>
        <v>19.607843137254903</v>
      </c>
      <c r="AL111" s="7">
        <f t="shared" ca="1" si="366"/>
        <v>17.142857142857142</v>
      </c>
      <c r="AM111" s="7">
        <f t="shared" ca="1" si="366"/>
        <v>19.682539682539684</v>
      </c>
      <c r="AN111" s="7">
        <f t="shared" ca="1" si="366"/>
        <v>18.048359240069086</v>
      </c>
      <c r="AO111" s="7">
        <f t="shared" ca="1" si="366"/>
        <v>8.7719298245614041</v>
      </c>
      <c r="AQ111" s="10">
        <f ca="1">SUM(Y112:Y113)</f>
        <v>9.0361445783132535</v>
      </c>
      <c r="AR111" s="10">
        <f t="shared" ref="AR111" ca="1" si="392">SUM(Z112:Z113)</f>
        <v>11.325966850828729</v>
      </c>
      <c r="AS111" s="10">
        <f t="shared" ref="AS111" ca="1" si="393">SUM(AA112:AA113)</f>
        <v>9.3805309734513269</v>
      </c>
      <c r="AT111" s="10">
        <f t="shared" ref="AT111" ca="1" si="394">SUM(AB112:AB113)</f>
        <v>8.026030368763557</v>
      </c>
      <c r="AU111" s="10">
        <f t="shared" ref="AU111" ca="1" si="395">SUM(AC112:AC113)</f>
        <v>8.5790884718498663</v>
      </c>
      <c r="AV111" s="10">
        <f t="shared" ref="AV111" ca="1" si="396">SUM(AD112:AD113)</f>
        <v>8.493150684931507</v>
      </c>
      <c r="AW111" s="10">
        <f t="shared" ref="AW111" ca="1" si="397">SUM(AE112:AE113)</f>
        <v>8.5072231139646863</v>
      </c>
      <c r="AX111" s="10"/>
      <c r="AY111" s="10">
        <f ca="1">SUM(AG111:AG112)</f>
        <v>31.392931392931395</v>
      </c>
      <c r="AZ111" s="10">
        <f t="shared" ref="AZ111" ca="1" si="398">SUM(AH111:AH112)</f>
        <v>28.787878787878789</v>
      </c>
      <c r="BA111" s="10">
        <f t="shared" ref="BA111" ca="1" si="399">SUM(AI111:AI112)</f>
        <v>23.745819397993309</v>
      </c>
      <c r="BB111" s="10">
        <f t="shared" ref="BB111" ca="1" si="400">SUM(AJ111:AJ112)</f>
        <v>33.996023856858848</v>
      </c>
      <c r="BC111" s="10">
        <f t="shared" ref="BC111" ca="1" si="401">SUM(AK111:AK112)</f>
        <v>27.450980392156865</v>
      </c>
      <c r="BD111" s="10">
        <f t="shared" ref="BD111" ca="1" si="402">SUM(AL111:AL112)</f>
        <v>24.285714285714285</v>
      </c>
      <c r="BE111" s="10">
        <f t="shared" ref="BE111" ca="1" si="403">SUM(AM111:AM112)</f>
        <v>28.095238095238095</v>
      </c>
      <c r="BF111" s="10">
        <f t="shared" ref="BF111" ca="1" si="404">SUM(AN111:AN112)</f>
        <v>25.647668393782386</v>
      </c>
      <c r="BG111" s="10">
        <f t="shared" ref="BG111" ca="1" si="405">SUM(AO111:AO112)</f>
        <v>10.526315789473685</v>
      </c>
      <c r="BI111" s="3">
        <f ca="1">BC111-BD111</f>
        <v>3.16526610644258</v>
      </c>
      <c r="BJ111" s="3">
        <f ca="1">BG111-BF111</f>
        <v>-15.121352604308701</v>
      </c>
    </row>
    <row r="112" spans="1:62">
      <c r="B112" t="s">
        <v>8</v>
      </c>
      <c r="C112">
        <f ca="1">INDIRECT(ADDRESS(62,5,1,TRUE,C107))</f>
        <v>89</v>
      </c>
      <c r="D112">
        <f t="shared" ref="D112:J112" ca="1" si="406">INDIRECT(ADDRESS(62,5,1,TRUE,D107))</f>
        <v>28</v>
      </c>
      <c r="E112">
        <f t="shared" ca="1" si="406"/>
        <v>36</v>
      </c>
      <c r="F112">
        <f t="shared" ca="1" si="406"/>
        <v>47</v>
      </c>
      <c r="G112">
        <f t="shared" ca="1" si="406"/>
        <v>32</v>
      </c>
      <c r="H112">
        <f t="shared" ca="1" si="406"/>
        <v>29</v>
      </c>
      <c r="I112">
        <f t="shared" ca="1" si="406"/>
        <v>28</v>
      </c>
      <c r="J112">
        <f t="shared" ca="1" si="406"/>
        <v>50</v>
      </c>
      <c r="K112">
        <f t="shared" ref="K112:L112" ca="1" si="407">INDIRECT(ADDRESS(62,5,1,TRUE,K107))</f>
        <v>30</v>
      </c>
      <c r="L112">
        <f t="shared" ca="1" si="407"/>
        <v>36</v>
      </c>
      <c r="M112">
        <f t="shared" ref="M112:N112" ca="1" si="408">INDIRECT(ADDRESS(62,5,1,TRUE,M107))</f>
        <v>24</v>
      </c>
      <c r="N112">
        <f t="shared" ca="1" si="408"/>
        <v>53</v>
      </c>
      <c r="O112">
        <f t="shared" ref="O112:Q112" ca="1" si="409">INDIRECT(ADDRESS(62,5,1,TRUE,O107))</f>
        <v>8</v>
      </c>
      <c r="P112">
        <f t="shared" ca="1" si="409"/>
        <v>10</v>
      </c>
      <c r="Q112">
        <f t="shared" ca="1" si="409"/>
        <v>53</v>
      </c>
      <c r="R112">
        <f t="shared" ref="R112:S112" ca="1" si="410">INDIRECT(ADDRESS(62,5,1,TRUE,R107))</f>
        <v>88</v>
      </c>
      <c r="S112">
        <f t="shared" ca="1" si="410"/>
        <v>1</v>
      </c>
      <c r="W112" s="4" t="s">
        <v>7</v>
      </c>
      <c r="X112" s="7">
        <f t="shared" ca="1" si="365"/>
        <v>7.3251028806584362</v>
      </c>
      <c r="Y112" s="7">
        <f t="shared" ca="1" si="365"/>
        <v>8.4337349397590362</v>
      </c>
      <c r="Z112" s="7">
        <f t="shared" ca="1" si="365"/>
        <v>9.94475138121547</v>
      </c>
      <c r="AA112" s="7">
        <f t="shared" ca="1" si="365"/>
        <v>8.3185840707964598</v>
      </c>
      <c r="AB112" s="7">
        <f t="shared" ca="1" si="365"/>
        <v>6.9414316702819958</v>
      </c>
      <c r="AC112" s="7">
        <f t="shared" ca="1" si="365"/>
        <v>7.7747989276139409</v>
      </c>
      <c r="AD112" s="7">
        <f t="shared" ca="1" si="365"/>
        <v>7.6712328767123283</v>
      </c>
      <c r="AE112" s="7">
        <f t="shared" ca="1" si="365"/>
        <v>8.0256821829855536</v>
      </c>
      <c r="AF112" s="11" t="s">
        <v>7</v>
      </c>
      <c r="AG112" s="7">
        <f t="shared" ca="1" si="366"/>
        <v>6.2370062370062369</v>
      </c>
      <c r="AH112" s="7">
        <f t="shared" ca="1" si="366"/>
        <v>13.636363636363637</v>
      </c>
      <c r="AI112" s="7">
        <f t="shared" ca="1" si="366"/>
        <v>8.0267558528428093</v>
      </c>
      <c r="AJ112" s="7">
        <f t="shared" ca="1" si="366"/>
        <v>10.536779324055667</v>
      </c>
      <c r="AK112" s="7">
        <f t="shared" ca="1" si="366"/>
        <v>7.8431372549019605</v>
      </c>
      <c r="AL112" s="7">
        <f t="shared" ca="1" si="366"/>
        <v>7.1428571428571432</v>
      </c>
      <c r="AM112" s="7">
        <f t="shared" ca="1" si="366"/>
        <v>8.412698412698413</v>
      </c>
      <c r="AN112" s="7">
        <f t="shared" ca="1" si="366"/>
        <v>7.5993091537132988</v>
      </c>
      <c r="AO112" s="7">
        <f t="shared" ca="1" si="366"/>
        <v>1.7543859649122806</v>
      </c>
    </row>
    <row r="113" spans="1:62">
      <c r="B113" t="s">
        <v>92</v>
      </c>
      <c r="C113">
        <f ca="1">INDIRECT(ADDRESS(62,6,1,TRUE,C107))</f>
        <v>11</v>
      </c>
      <c r="D113">
        <f t="shared" ref="D113:J113" ca="1" si="411">INDIRECT(ADDRESS(62,6,1,TRUE,D107))</f>
        <v>2</v>
      </c>
      <c r="E113">
        <f t="shared" ca="1" si="411"/>
        <v>5</v>
      </c>
      <c r="F113">
        <f t="shared" ca="1" si="411"/>
        <v>6</v>
      </c>
      <c r="G113">
        <f t="shared" ca="1" si="411"/>
        <v>5</v>
      </c>
      <c r="H113">
        <f t="shared" ca="1" si="411"/>
        <v>3</v>
      </c>
      <c r="I113">
        <f t="shared" ca="1" si="411"/>
        <v>3</v>
      </c>
      <c r="J113">
        <f t="shared" ca="1" si="411"/>
        <v>3</v>
      </c>
      <c r="K113">
        <f t="shared" ref="K113:L113" ca="1" si="412">INDIRECT(ADDRESS(62,6,1,TRUE,K107))</f>
        <v>4</v>
      </c>
      <c r="L113">
        <f t="shared" ca="1" si="412"/>
        <v>4</v>
      </c>
      <c r="M113">
        <f t="shared" ref="M113:N113" ca="1" si="413">INDIRECT(ADDRESS(62,6,1,TRUE,M107))</f>
        <v>3</v>
      </c>
      <c r="N113">
        <f t="shared" ca="1" si="413"/>
        <v>4</v>
      </c>
      <c r="O113">
        <f t="shared" ref="O113:Q113" ca="1" si="414">INDIRECT(ADDRESS(62,6,1,TRUE,O107))</f>
        <v>2</v>
      </c>
      <c r="P113">
        <f t="shared" ca="1" si="414"/>
        <v>2</v>
      </c>
      <c r="Q113">
        <f t="shared" ca="1" si="414"/>
        <v>2</v>
      </c>
      <c r="R113">
        <f t="shared" ref="R113:S113" ca="1" si="415">INDIRECT(ADDRESS(62,6,1,TRUE,R107))</f>
        <v>11</v>
      </c>
      <c r="S113">
        <f t="shared" ca="1" si="415"/>
        <v>0</v>
      </c>
      <c r="W113" s="4" t="s">
        <v>8</v>
      </c>
      <c r="X113" s="7">
        <f t="shared" ca="1" si="365"/>
        <v>0.90534979423868311</v>
      </c>
      <c r="Y113" s="7">
        <f t="shared" ca="1" si="365"/>
        <v>0.60240963855421692</v>
      </c>
      <c r="Z113" s="7">
        <f t="shared" ca="1" si="365"/>
        <v>1.3812154696132597</v>
      </c>
      <c r="AA113" s="7">
        <f t="shared" ca="1" si="365"/>
        <v>1.0619469026548674</v>
      </c>
      <c r="AB113" s="7">
        <f t="shared" ca="1" si="365"/>
        <v>1.0845986984815619</v>
      </c>
      <c r="AC113" s="7">
        <f t="shared" ca="1" si="365"/>
        <v>0.80428954423592491</v>
      </c>
      <c r="AD113" s="7">
        <f t="shared" ca="1" si="365"/>
        <v>0.82191780821917804</v>
      </c>
      <c r="AE113" s="7">
        <f t="shared" ca="1" si="365"/>
        <v>0.48154093097913325</v>
      </c>
      <c r="AF113" s="11" t="s">
        <v>8</v>
      </c>
      <c r="AG113" s="7">
        <f t="shared" ca="1" si="366"/>
        <v>0.83160083160083165</v>
      </c>
      <c r="AH113" s="7">
        <f t="shared" ca="1" si="366"/>
        <v>1.5151515151515151</v>
      </c>
      <c r="AI113" s="7">
        <f t="shared" ca="1" si="366"/>
        <v>1.0033444816053512</v>
      </c>
      <c r="AJ113" s="7">
        <f t="shared" ca="1" si="366"/>
        <v>0.79522862823061635</v>
      </c>
      <c r="AK113" s="7">
        <f t="shared" ca="1" si="366"/>
        <v>1.9607843137254901</v>
      </c>
      <c r="AL113" s="7">
        <f t="shared" ca="1" si="366"/>
        <v>1.4285714285714286</v>
      </c>
      <c r="AM113" s="7">
        <f t="shared" ca="1" si="366"/>
        <v>0.31746031746031744</v>
      </c>
      <c r="AN113" s="7">
        <f t="shared" ca="1" si="366"/>
        <v>0.94991364421416236</v>
      </c>
      <c r="AO113" s="7">
        <f t="shared" ca="1" si="366"/>
        <v>0</v>
      </c>
    </row>
    <row r="114" spans="1:62">
      <c r="Y114" s="7"/>
    </row>
    <row r="115" spans="1:62">
      <c r="A115" s="1" t="s">
        <v>31</v>
      </c>
      <c r="C115" t="s">
        <v>102</v>
      </c>
      <c r="D115" t="s">
        <v>103</v>
      </c>
      <c r="E115" t="s">
        <v>104</v>
      </c>
      <c r="F115" t="s">
        <v>97</v>
      </c>
      <c r="G115" t="s">
        <v>98</v>
      </c>
      <c r="H115" t="s">
        <v>99</v>
      </c>
      <c r="I115" t="s">
        <v>100</v>
      </c>
      <c r="J115" t="s">
        <v>101</v>
      </c>
      <c r="K115" t="s">
        <v>106</v>
      </c>
      <c r="L115" t="s">
        <v>108</v>
      </c>
      <c r="M115" t="s">
        <v>109</v>
      </c>
      <c r="N115" t="s">
        <v>112</v>
      </c>
      <c r="O115" t="s">
        <v>117</v>
      </c>
      <c r="P115" t="s">
        <v>118</v>
      </c>
      <c r="Q115" t="s">
        <v>121</v>
      </c>
      <c r="R115" t="s">
        <v>119</v>
      </c>
      <c r="S115" t="s">
        <v>120</v>
      </c>
      <c r="U115" s="1" t="s">
        <v>31</v>
      </c>
      <c r="X115" s="8" t="s">
        <v>102</v>
      </c>
      <c r="Y115" s="8" t="s">
        <v>103</v>
      </c>
      <c r="Z115" s="8" t="s">
        <v>104</v>
      </c>
      <c r="AA115" s="8" t="s">
        <v>97</v>
      </c>
      <c r="AB115" s="8" t="s">
        <v>98</v>
      </c>
      <c r="AC115" s="8" t="s">
        <v>99</v>
      </c>
      <c r="AD115" s="8" t="s">
        <v>100</v>
      </c>
      <c r="AE115" s="8" t="s">
        <v>101</v>
      </c>
      <c r="AG115" s="8" t="s">
        <v>106</v>
      </c>
      <c r="AH115" s="8" t="s">
        <v>108</v>
      </c>
      <c r="AI115" s="8" t="s">
        <v>109</v>
      </c>
      <c r="AJ115" s="8" t="s">
        <v>112</v>
      </c>
      <c r="AK115" s="12" t="s">
        <v>117</v>
      </c>
      <c r="AL115" s="12" t="s">
        <v>118</v>
      </c>
      <c r="AM115" s="12" t="s">
        <v>121</v>
      </c>
      <c r="AN115" s="12" t="s">
        <v>119</v>
      </c>
      <c r="AO115" s="12" t="s">
        <v>120</v>
      </c>
      <c r="AQ115" s="8" t="s">
        <v>103</v>
      </c>
      <c r="AR115" s="8" t="s">
        <v>104</v>
      </c>
      <c r="AS115" s="8" t="s">
        <v>97</v>
      </c>
      <c r="AT115" s="8" t="s">
        <v>98</v>
      </c>
      <c r="AU115" s="8" t="s">
        <v>99</v>
      </c>
      <c r="AV115" s="8" t="s">
        <v>100</v>
      </c>
      <c r="AW115" s="8" t="s">
        <v>101</v>
      </c>
      <c r="AY115" s="8" t="s">
        <v>106</v>
      </c>
      <c r="AZ115" s="8" t="s">
        <v>108</v>
      </c>
      <c r="BA115" s="8" t="s">
        <v>109</v>
      </c>
      <c r="BB115" s="8" t="s">
        <v>112</v>
      </c>
      <c r="BC115" s="12" t="s">
        <v>117</v>
      </c>
      <c r="BD115" s="12" t="s">
        <v>118</v>
      </c>
      <c r="BE115" s="12" t="s">
        <v>121</v>
      </c>
      <c r="BF115" s="12" t="s">
        <v>119</v>
      </c>
      <c r="BG115" s="12" t="s">
        <v>120</v>
      </c>
    </row>
    <row r="116" spans="1:62">
      <c r="B116" t="s">
        <v>4</v>
      </c>
      <c r="C116">
        <f ca="1">INDIRECT(ADDRESS(65,1,1,TRUE,C115))</f>
        <v>348</v>
      </c>
      <c r="D116">
        <f t="shared" ref="D116:J116" ca="1" si="416">INDIRECT(ADDRESS(65,1,1,TRUE,D115))</f>
        <v>26</v>
      </c>
      <c r="E116">
        <f t="shared" ca="1" si="416"/>
        <v>22</v>
      </c>
      <c r="F116">
        <f t="shared" ca="1" si="416"/>
        <v>47</v>
      </c>
      <c r="G116">
        <f t="shared" ca="1" si="416"/>
        <v>34</v>
      </c>
      <c r="H116">
        <f t="shared" ca="1" si="416"/>
        <v>36</v>
      </c>
      <c r="I116">
        <f t="shared" ca="1" si="416"/>
        <v>64</v>
      </c>
      <c r="J116">
        <f t="shared" ca="1" si="416"/>
        <v>63</v>
      </c>
      <c r="K116">
        <f t="shared" ref="K116:L116" ca="1" si="417">INDIRECT(ADDRESS(65,1,1,TRUE,K115))</f>
        <v>4</v>
      </c>
      <c r="L116">
        <f t="shared" ca="1" si="417"/>
        <v>0</v>
      </c>
      <c r="M116">
        <f t="shared" ref="M116:N116" ca="1" si="418">INDIRECT(ADDRESS(65,1,1,TRUE,M115))</f>
        <v>2</v>
      </c>
      <c r="N116">
        <f t="shared" ca="1" si="418"/>
        <v>0</v>
      </c>
      <c r="O116">
        <f t="shared" ref="O116:Q116" ca="1" si="419">INDIRECT(ADDRESS(65,1,1,TRUE,O115))</f>
        <v>9</v>
      </c>
      <c r="P116">
        <f t="shared" ca="1" si="419"/>
        <v>11</v>
      </c>
      <c r="Q116">
        <f t="shared" ca="1" si="419"/>
        <v>58</v>
      </c>
      <c r="R116">
        <f t="shared" ref="R116:S116" ca="1" si="420">INDIRECT(ADDRESS(65,1,1,TRUE,R115))</f>
        <v>201</v>
      </c>
      <c r="S116">
        <f t="shared" ca="1" si="420"/>
        <v>13</v>
      </c>
      <c r="W116" s="4" t="s">
        <v>92</v>
      </c>
      <c r="X116" s="7">
        <f t="shared" ref="X116:AE121" ca="1" si="421">C116*100/C$6</f>
        <v>28.641975308641975</v>
      </c>
      <c r="Y116" s="7">
        <f t="shared" ca="1" si="421"/>
        <v>7.831325301204819</v>
      </c>
      <c r="Z116" s="7">
        <f t="shared" ca="1" si="421"/>
        <v>6.0773480662983426</v>
      </c>
      <c r="AA116" s="7">
        <f t="shared" ca="1" si="421"/>
        <v>8.3185840707964598</v>
      </c>
      <c r="AB116" s="7">
        <f t="shared" ca="1" si="421"/>
        <v>7.3752711496746208</v>
      </c>
      <c r="AC116" s="7">
        <f t="shared" ca="1" si="421"/>
        <v>9.6514745308310985</v>
      </c>
      <c r="AD116" s="7">
        <f t="shared" ca="1" si="421"/>
        <v>17.534246575342465</v>
      </c>
      <c r="AE116" s="7">
        <f t="shared" ca="1" si="421"/>
        <v>10.112359550561798</v>
      </c>
      <c r="AF116" s="11" t="s">
        <v>92</v>
      </c>
      <c r="AG116" s="7">
        <f t="shared" ref="AG116:AO121" ca="1" si="422">K116*100/K$6</f>
        <v>0.83160083160083165</v>
      </c>
      <c r="AH116" s="7">
        <f t="shared" ca="1" si="422"/>
        <v>0</v>
      </c>
      <c r="AI116" s="7">
        <f t="shared" ca="1" si="422"/>
        <v>0.66889632107023411</v>
      </c>
      <c r="AJ116" s="7">
        <f t="shared" ca="1" si="422"/>
        <v>0</v>
      </c>
      <c r="AK116" s="7">
        <f t="shared" ca="1" si="422"/>
        <v>8.8235294117647065</v>
      </c>
      <c r="AL116" s="7">
        <f t="shared" ca="1" si="422"/>
        <v>7.8571428571428568</v>
      </c>
      <c r="AM116" s="7">
        <f t="shared" ca="1" si="422"/>
        <v>9.2063492063492056</v>
      </c>
      <c r="AN116" s="7">
        <f t="shared" ca="1" si="422"/>
        <v>17.357512953367877</v>
      </c>
      <c r="AO116" s="7">
        <f t="shared" ca="1" si="422"/>
        <v>22.807017543859651</v>
      </c>
    </row>
    <row r="117" spans="1:62">
      <c r="B117" t="s">
        <v>5</v>
      </c>
      <c r="C117">
        <f ca="1">INDIRECT(ADDRESS(65,2,1,TRUE,C115))</f>
        <v>98</v>
      </c>
      <c r="D117">
        <f t="shared" ref="D117:J117" ca="1" si="423">INDIRECT(ADDRESS(65,2,1,TRUE,D115))</f>
        <v>29</v>
      </c>
      <c r="E117">
        <f t="shared" ca="1" si="423"/>
        <v>34</v>
      </c>
      <c r="F117">
        <f t="shared" ca="1" si="423"/>
        <v>47</v>
      </c>
      <c r="G117">
        <f t="shared" ca="1" si="423"/>
        <v>35</v>
      </c>
      <c r="H117">
        <f t="shared" ca="1" si="423"/>
        <v>32</v>
      </c>
      <c r="I117">
        <f t="shared" ca="1" si="423"/>
        <v>28</v>
      </c>
      <c r="J117">
        <f t="shared" ca="1" si="423"/>
        <v>61</v>
      </c>
      <c r="K117">
        <f t="shared" ref="K117:L117" ca="1" si="424">INDIRECT(ADDRESS(65,2,1,TRUE,K115))</f>
        <v>59</v>
      </c>
      <c r="L117">
        <f t="shared" ca="1" si="424"/>
        <v>21</v>
      </c>
      <c r="M117">
        <f t="shared" ref="M117:N117" ca="1" si="425">INDIRECT(ADDRESS(65,2,1,TRUE,M115))</f>
        <v>26</v>
      </c>
      <c r="N117">
        <f t="shared" ca="1" si="425"/>
        <v>32</v>
      </c>
      <c r="O117">
        <f t="shared" ref="O117:Q117" ca="1" si="426">INDIRECT(ADDRESS(65,2,1,TRUE,O115))</f>
        <v>6</v>
      </c>
      <c r="P117">
        <f t="shared" ca="1" si="426"/>
        <v>9</v>
      </c>
      <c r="Q117">
        <f t="shared" ca="1" si="426"/>
        <v>58</v>
      </c>
      <c r="R117">
        <f t="shared" ref="R117:S117" ca="1" si="427">INDIRECT(ADDRESS(65,2,1,TRUE,R115))</f>
        <v>96</v>
      </c>
      <c r="S117">
        <f t="shared" ca="1" si="427"/>
        <v>2</v>
      </c>
      <c r="W117" s="4" t="s">
        <v>4</v>
      </c>
      <c r="X117" s="7">
        <f t="shared" ca="1" si="421"/>
        <v>8.0658436213991767</v>
      </c>
      <c r="Y117" s="7">
        <f t="shared" ca="1" si="421"/>
        <v>8.7349397590361448</v>
      </c>
      <c r="Z117" s="7">
        <f t="shared" ca="1" si="421"/>
        <v>9.3922651933701662</v>
      </c>
      <c r="AA117" s="7">
        <f t="shared" ca="1" si="421"/>
        <v>8.3185840707964598</v>
      </c>
      <c r="AB117" s="7">
        <f t="shared" ca="1" si="421"/>
        <v>7.5921908893709329</v>
      </c>
      <c r="AC117" s="7">
        <f t="shared" ca="1" si="421"/>
        <v>8.5790884718498663</v>
      </c>
      <c r="AD117" s="7">
        <f t="shared" ca="1" si="421"/>
        <v>7.6712328767123283</v>
      </c>
      <c r="AE117" s="7">
        <f t="shared" ca="1" si="421"/>
        <v>9.791332263242376</v>
      </c>
      <c r="AF117" s="11" t="s">
        <v>4</v>
      </c>
      <c r="AG117" s="7">
        <f t="shared" ca="1" si="422"/>
        <v>12.266112266112266</v>
      </c>
      <c r="AH117" s="7">
        <f t="shared" ca="1" si="422"/>
        <v>7.9545454545454541</v>
      </c>
      <c r="AI117" s="7">
        <f t="shared" ca="1" si="422"/>
        <v>8.695652173913043</v>
      </c>
      <c r="AJ117" s="7">
        <f t="shared" ca="1" si="422"/>
        <v>6.3618290258449308</v>
      </c>
      <c r="AK117" s="7">
        <f t="shared" ca="1" si="422"/>
        <v>5.882352941176471</v>
      </c>
      <c r="AL117" s="7">
        <f t="shared" ca="1" si="422"/>
        <v>6.4285714285714288</v>
      </c>
      <c r="AM117" s="7">
        <f t="shared" ca="1" si="422"/>
        <v>9.2063492063492056</v>
      </c>
      <c r="AN117" s="7">
        <f t="shared" ca="1" si="422"/>
        <v>8.290155440414507</v>
      </c>
      <c r="AO117" s="7">
        <f t="shared" ca="1" si="422"/>
        <v>3.5087719298245612</v>
      </c>
      <c r="AQ117" s="10">
        <f ca="1">SUM(Y117:Y118)</f>
        <v>43.975903614457835</v>
      </c>
      <c r="AR117" s="10">
        <f ca="1">SUM(Z117:Z118)</f>
        <v>45.856353591160222</v>
      </c>
      <c r="AS117" s="10">
        <f ca="1">SUM(AA117:AA118)</f>
        <v>38.761061946902657</v>
      </c>
      <c r="AT117" s="10">
        <f ca="1">SUM(AB117:AB118)</f>
        <v>44.034707158351409</v>
      </c>
      <c r="AU117" s="10">
        <f ca="1">SUM(AC117:AC118)</f>
        <v>40.750670241286862</v>
      </c>
      <c r="AV117" s="10">
        <f t="shared" ref="AV117" ca="1" si="428">SUM(AD117:AD118)</f>
        <v>40</v>
      </c>
      <c r="AW117" s="10">
        <f t="shared" ref="AW117" ca="1" si="429">SUM(AE117:AE118)</f>
        <v>42.536115569823437</v>
      </c>
      <c r="AY117" s="10">
        <f ca="1">SUM(AG116:AG117)</f>
        <v>13.097713097713097</v>
      </c>
      <c r="AZ117" s="10">
        <f t="shared" ref="AZ117" ca="1" si="430">SUM(AH116:AH117)</f>
        <v>7.9545454545454541</v>
      </c>
      <c r="BA117" s="10">
        <f t="shared" ref="BA117" ca="1" si="431">SUM(AI116:AI117)</f>
        <v>9.3645484949832767</v>
      </c>
      <c r="BB117" s="10">
        <f t="shared" ref="BB117" ca="1" si="432">SUM(AJ116:AJ117)</f>
        <v>6.3618290258449308</v>
      </c>
      <c r="BC117" s="10">
        <f t="shared" ref="BC117" ca="1" si="433">SUM(AK116:AK117)</f>
        <v>14.705882352941178</v>
      </c>
      <c r="BD117" s="10">
        <f t="shared" ref="BD117" ca="1" si="434">SUM(AL116:AL117)</f>
        <v>14.285714285714285</v>
      </c>
      <c r="BE117" s="10">
        <f t="shared" ref="BE117" ca="1" si="435">SUM(AM116:AM117)</f>
        <v>18.412698412698411</v>
      </c>
      <c r="BF117" s="10">
        <f t="shared" ref="BF117" ca="1" si="436">SUM(AN116:AN117)</f>
        <v>25.647668393782382</v>
      </c>
      <c r="BG117" s="10">
        <f t="shared" ref="BG117" ca="1" si="437">SUM(AO116:AO117)</f>
        <v>26.315789473684212</v>
      </c>
      <c r="BI117" s="3">
        <f ca="1">BC117-BD117</f>
        <v>0.42016806722689282</v>
      </c>
      <c r="BJ117" s="3">
        <f ca="1">BG117-BF117</f>
        <v>0.66812107990183023</v>
      </c>
    </row>
    <row r="118" spans="1:62">
      <c r="B118" t="s">
        <v>6</v>
      </c>
      <c r="C118">
        <f ca="1">INDIRECT(ADDRESS(65,3,1,TRUE,C115))</f>
        <v>386</v>
      </c>
      <c r="D118">
        <f t="shared" ref="D118:J118" ca="1" si="438">INDIRECT(ADDRESS(65,3,1,TRUE,D115))</f>
        <v>117</v>
      </c>
      <c r="E118">
        <f t="shared" ca="1" si="438"/>
        <v>132</v>
      </c>
      <c r="F118">
        <f t="shared" ca="1" si="438"/>
        <v>172</v>
      </c>
      <c r="G118">
        <f t="shared" ca="1" si="438"/>
        <v>168</v>
      </c>
      <c r="H118">
        <f t="shared" ca="1" si="438"/>
        <v>120</v>
      </c>
      <c r="I118">
        <f t="shared" ca="1" si="438"/>
        <v>118</v>
      </c>
      <c r="J118">
        <f t="shared" ca="1" si="438"/>
        <v>204</v>
      </c>
      <c r="K118">
        <f t="shared" ref="K118:L118" ca="1" si="439">INDIRECT(ADDRESS(65,3,1,TRUE,K115))</f>
        <v>180</v>
      </c>
      <c r="L118">
        <f t="shared" ca="1" si="439"/>
        <v>102</v>
      </c>
      <c r="M118">
        <f t="shared" ref="M118:N118" ca="1" si="440">INDIRECT(ADDRESS(65,3,1,TRUE,M115))</f>
        <v>43</v>
      </c>
      <c r="N118">
        <f t="shared" ca="1" si="440"/>
        <v>386</v>
      </c>
      <c r="O118">
        <f t="shared" ref="O118:Q118" ca="1" si="441">INDIRECT(ADDRESS(65,3,1,TRUE,O115))</f>
        <v>40</v>
      </c>
      <c r="P118">
        <f t="shared" ca="1" si="441"/>
        <v>59</v>
      </c>
      <c r="Q118">
        <f t="shared" ca="1" si="441"/>
        <v>209</v>
      </c>
      <c r="R118">
        <f t="shared" ref="R118:S118" ca="1" si="442">INDIRECT(ADDRESS(65,3,1,TRUE,R115))</f>
        <v>368</v>
      </c>
      <c r="S118">
        <f t="shared" ca="1" si="442"/>
        <v>18</v>
      </c>
      <c r="W118" s="4" t="s">
        <v>5</v>
      </c>
      <c r="X118" s="7">
        <f t="shared" ca="1" si="421"/>
        <v>31.769547325102881</v>
      </c>
      <c r="Y118" s="7">
        <f t="shared" ca="1" si="421"/>
        <v>35.24096385542169</v>
      </c>
      <c r="Z118" s="7">
        <f t="shared" ca="1" si="421"/>
        <v>36.464088397790057</v>
      </c>
      <c r="AA118" s="7">
        <f t="shared" ca="1" si="421"/>
        <v>30.442477876106196</v>
      </c>
      <c r="AB118" s="7">
        <f t="shared" ca="1" si="421"/>
        <v>36.442516268980476</v>
      </c>
      <c r="AC118" s="7">
        <f t="shared" ca="1" si="421"/>
        <v>32.171581769436997</v>
      </c>
      <c r="AD118" s="7">
        <f t="shared" ca="1" si="421"/>
        <v>32.328767123287669</v>
      </c>
      <c r="AE118" s="7">
        <f t="shared" ca="1" si="421"/>
        <v>32.744783306581063</v>
      </c>
      <c r="AF118" s="11" t="s">
        <v>5</v>
      </c>
      <c r="AG118" s="7">
        <f t="shared" ca="1" si="422"/>
        <v>37.42203742203742</v>
      </c>
      <c r="AH118" s="7">
        <f t="shared" ca="1" si="422"/>
        <v>38.636363636363633</v>
      </c>
      <c r="AI118" s="7">
        <f t="shared" ca="1" si="422"/>
        <v>14.381270903010034</v>
      </c>
      <c r="AJ118" s="7">
        <f t="shared" ca="1" si="422"/>
        <v>76.739562624254475</v>
      </c>
      <c r="AK118" s="7">
        <f t="shared" ca="1" si="422"/>
        <v>39.215686274509807</v>
      </c>
      <c r="AL118" s="7">
        <f t="shared" ca="1" si="422"/>
        <v>42.142857142857146</v>
      </c>
      <c r="AM118" s="7">
        <f t="shared" ca="1" si="422"/>
        <v>33.174603174603178</v>
      </c>
      <c r="AN118" s="7">
        <f t="shared" ca="1" si="422"/>
        <v>31.778929188255614</v>
      </c>
      <c r="AO118" s="7">
        <f t="shared" ca="1" si="422"/>
        <v>31.578947368421051</v>
      </c>
    </row>
    <row r="119" spans="1:62">
      <c r="B119" t="s">
        <v>7</v>
      </c>
      <c r="C119">
        <f ca="1">INDIRECT(ADDRESS(65,4,1,TRUE,C115))</f>
        <v>318</v>
      </c>
      <c r="D119">
        <f t="shared" ref="D119:J119" ca="1" si="443">INDIRECT(ADDRESS(65,4,1,TRUE,D115))</f>
        <v>104</v>
      </c>
      <c r="E119">
        <f t="shared" ca="1" si="443"/>
        <v>99</v>
      </c>
      <c r="F119">
        <f t="shared" ca="1" si="443"/>
        <v>181</v>
      </c>
      <c r="G119">
        <f t="shared" ca="1" si="443"/>
        <v>146</v>
      </c>
      <c r="H119">
        <f t="shared" ca="1" si="443"/>
        <v>112</v>
      </c>
      <c r="I119">
        <f t="shared" ca="1" si="443"/>
        <v>102</v>
      </c>
      <c r="J119">
        <f t="shared" ca="1" si="443"/>
        <v>183</v>
      </c>
      <c r="K119">
        <f t="shared" ref="K119:L119" ca="1" si="444">INDIRECT(ADDRESS(65,4,1,TRUE,K115))</f>
        <v>155</v>
      </c>
      <c r="L119">
        <f t="shared" ca="1" si="444"/>
        <v>71</v>
      </c>
      <c r="M119">
        <f t="shared" ref="M119:N119" ca="1" si="445">INDIRECT(ADDRESS(65,4,1,TRUE,M115))</f>
        <v>40</v>
      </c>
      <c r="N119">
        <f t="shared" ca="1" si="445"/>
        <v>45</v>
      </c>
      <c r="O119">
        <f t="shared" ref="O119:Q119" ca="1" si="446">INDIRECT(ADDRESS(65,4,1,TRUE,O115))</f>
        <v>23</v>
      </c>
      <c r="P119">
        <f t="shared" ca="1" si="446"/>
        <v>32</v>
      </c>
      <c r="Q119">
        <f t="shared" ca="1" si="446"/>
        <v>200</v>
      </c>
      <c r="R119">
        <f t="shared" ref="R119:S119" ca="1" si="447">INDIRECT(ADDRESS(65,4,1,TRUE,R115))</f>
        <v>310</v>
      </c>
      <c r="S119">
        <f t="shared" ca="1" si="447"/>
        <v>8</v>
      </c>
      <c r="W119" s="4" t="s">
        <v>6</v>
      </c>
      <c r="X119" s="7">
        <f t="shared" ca="1" si="421"/>
        <v>26.172839506172838</v>
      </c>
      <c r="Y119" s="7">
        <f t="shared" ca="1" si="421"/>
        <v>31.325301204819276</v>
      </c>
      <c r="Z119" s="7">
        <f t="shared" ca="1" si="421"/>
        <v>27.348066298342541</v>
      </c>
      <c r="AA119" s="7">
        <f t="shared" ca="1" si="421"/>
        <v>32.035398230088497</v>
      </c>
      <c r="AB119" s="7">
        <f t="shared" ca="1" si="421"/>
        <v>31.670281995661604</v>
      </c>
      <c r="AC119" s="7">
        <f t="shared" ca="1" si="421"/>
        <v>30.02680965147453</v>
      </c>
      <c r="AD119" s="7">
        <f t="shared" ca="1" si="421"/>
        <v>27.945205479452056</v>
      </c>
      <c r="AE119" s="7">
        <f t="shared" ca="1" si="421"/>
        <v>29.373996789727126</v>
      </c>
      <c r="AF119" s="11" t="s">
        <v>6</v>
      </c>
      <c r="AG119" s="7">
        <f t="shared" ca="1" si="422"/>
        <v>32.224532224532226</v>
      </c>
      <c r="AH119" s="7">
        <f t="shared" ca="1" si="422"/>
        <v>26.893939393939394</v>
      </c>
      <c r="AI119" s="7">
        <f t="shared" ca="1" si="422"/>
        <v>13.377926421404682</v>
      </c>
      <c r="AJ119" s="7">
        <f t="shared" ca="1" si="422"/>
        <v>8.9463220675944335</v>
      </c>
      <c r="AK119" s="7">
        <f t="shared" ca="1" si="422"/>
        <v>22.549019607843139</v>
      </c>
      <c r="AL119" s="7">
        <f t="shared" ca="1" si="422"/>
        <v>22.857142857142858</v>
      </c>
      <c r="AM119" s="7">
        <f t="shared" ca="1" si="422"/>
        <v>31.746031746031747</v>
      </c>
      <c r="AN119" s="7">
        <f t="shared" ca="1" si="422"/>
        <v>26.77029360967185</v>
      </c>
      <c r="AO119" s="7">
        <f t="shared" ca="1" si="422"/>
        <v>14.035087719298245</v>
      </c>
      <c r="AQ119" s="10">
        <f ca="1">SUM(Y120:Y121)</f>
        <v>16.867469879518072</v>
      </c>
      <c r="AR119" s="10">
        <f t="shared" ref="AR119" ca="1" si="448">SUM(Z120:Z121)</f>
        <v>20.718232044198896</v>
      </c>
      <c r="AS119" s="10">
        <f t="shared" ref="AS119" ca="1" si="449">SUM(AA120:AA121)</f>
        <v>20.884955752212392</v>
      </c>
      <c r="AT119" s="10">
        <f t="shared" ref="AT119" ca="1" si="450">SUM(AB120:AB121)</f>
        <v>16.919739696312366</v>
      </c>
      <c r="AU119" s="10">
        <f t="shared" ref="AU119" ca="1" si="451">SUM(AC120:AC121)</f>
        <v>19.571045576407506</v>
      </c>
      <c r="AV119" s="10">
        <f t="shared" ref="AV119" ca="1" si="452">SUM(AD120:AD121)</f>
        <v>14.520547945205481</v>
      </c>
      <c r="AW119" s="10">
        <f t="shared" ref="AW119" ca="1" si="453">SUM(AE120:AE121)</f>
        <v>17.977528089887642</v>
      </c>
      <c r="AX119" s="10"/>
      <c r="AY119" s="10">
        <f ca="1">SUM(AG119:AG120)</f>
        <v>47.193347193347194</v>
      </c>
      <c r="AZ119" s="10">
        <f t="shared" ref="AZ119" ca="1" si="454">SUM(AH119:AH120)</f>
        <v>51.13636363636364</v>
      </c>
      <c r="BA119" s="10">
        <f t="shared" ref="BA119" ca="1" si="455">SUM(AI119:AI120)</f>
        <v>72.575250836120404</v>
      </c>
      <c r="BB119" s="10">
        <f t="shared" ref="BB119" ca="1" si="456">SUM(AJ119:AJ120)</f>
        <v>16.699801192842941</v>
      </c>
      <c r="BC119" s="10">
        <f t="shared" ref="BC119" ca="1" si="457">SUM(AK119:AK120)</f>
        <v>43.137254901960787</v>
      </c>
      <c r="BD119" s="10">
        <f t="shared" ref="BD119" ca="1" si="458">SUM(AL119:AL120)</f>
        <v>39.285714285714285</v>
      </c>
      <c r="BE119" s="10">
        <f t="shared" ref="BE119" ca="1" si="459">SUM(AM119:AM120)</f>
        <v>47.142857142857146</v>
      </c>
      <c r="BF119" s="10">
        <f t="shared" ref="BF119" ca="1" si="460">SUM(AN119:AN120)</f>
        <v>40.673575129533681</v>
      </c>
      <c r="BG119" s="10">
        <f t="shared" ref="BG119" ca="1" si="461">SUM(AO119:AO120)</f>
        <v>42.105263157894733</v>
      </c>
      <c r="BI119" s="3">
        <f ca="1">BC119-BD119</f>
        <v>3.8515406162465027</v>
      </c>
      <c r="BJ119" s="3">
        <f ca="1">BG119-BF119</f>
        <v>1.4316880283610516</v>
      </c>
    </row>
    <row r="120" spans="1:62">
      <c r="B120" t="s">
        <v>8</v>
      </c>
      <c r="C120">
        <f ca="1">INDIRECT(ADDRESS(65,5,1,TRUE,C115))</f>
        <v>177</v>
      </c>
      <c r="D120">
        <f t="shared" ref="D120:J120" ca="1" si="462">INDIRECT(ADDRESS(65,5,1,TRUE,D115))</f>
        <v>50</v>
      </c>
      <c r="E120">
        <f t="shared" ca="1" si="462"/>
        <v>63</v>
      </c>
      <c r="F120">
        <f t="shared" ca="1" si="462"/>
        <v>105</v>
      </c>
      <c r="G120">
        <f t="shared" ca="1" si="462"/>
        <v>71</v>
      </c>
      <c r="H120">
        <f t="shared" ca="1" si="462"/>
        <v>68</v>
      </c>
      <c r="I120">
        <f t="shared" ca="1" si="462"/>
        <v>46</v>
      </c>
      <c r="J120">
        <f t="shared" ca="1" si="462"/>
        <v>104</v>
      </c>
      <c r="K120">
        <f t="shared" ref="K120:L120" ca="1" si="463">INDIRECT(ADDRESS(65,5,1,TRUE,K115))</f>
        <v>72</v>
      </c>
      <c r="L120">
        <f t="shared" ca="1" si="463"/>
        <v>64</v>
      </c>
      <c r="M120">
        <f t="shared" ref="M120:N120" ca="1" si="464">INDIRECT(ADDRESS(65,5,1,TRUE,M115))</f>
        <v>177</v>
      </c>
      <c r="N120">
        <f t="shared" ca="1" si="464"/>
        <v>39</v>
      </c>
      <c r="O120">
        <f t="shared" ref="O120:Q120" ca="1" si="465">INDIRECT(ADDRESS(65,5,1,TRUE,O115))</f>
        <v>21</v>
      </c>
      <c r="P120">
        <f t="shared" ca="1" si="465"/>
        <v>23</v>
      </c>
      <c r="Q120">
        <f t="shared" ca="1" si="465"/>
        <v>97</v>
      </c>
      <c r="R120">
        <f t="shared" ref="R120:S120" ca="1" si="466">INDIRECT(ADDRESS(65,5,1,TRUE,R115))</f>
        <v>161</v>
      </c>
      <c r="S120">
        <f t="shared" ca="1" si="466"/>
        <v>16</v>
      </c>
      <c r="W120" s="4" t="s">
        <v>7</v>
      </c>
      <c r="X120" s="7">
        <f t="shared" ca="1" si="421"/>
        <v>14.567901234567902</v>
      </c>
      <c r="Y120" s="7">
        <f t="shared" ca="1" si="421"/>
        <v>15.060240963855422</v>
      </c>
      <c r="Z120" s="7">
        <f t="shared" ca="1" si="421"/>
        <v>17.403314917127073</v>
      </c>
      <c r="AA120" s="7">
        <f t="shared" ca="1" si="421"/>
        <v>18.584070796460178</v>
      </c>
      <c r="AB120" s="7">
        <f t="shared" ca="1" si="421"/>
        <v>15.401301518438178</v>
      </c>
      <c r="AC120" s="7">
        <f t="shared" ca="1" si="421"/>
        <v>18.230563002680967</v>
      </c>
      <c r="AD120" s="7">
        <f t="shared" ca="1" si="421"/>
        <v>12.602739726027398</v>
      </c>
      <c r="AE120" s="7">
        <f t="shared" ca="1" si="421"/>
        <v>16.693418940609952</v>
      </c>
      <c r="AF120" s="11" t="s">
        <v>7</v>
      </c>
      <c r="AG120" s="7">
        <f t="shared" ca="1" si="422"/>
        <v>14.96881496881497</v>
      </c>
      <c r="AH120" s="7">
        <f t="shared" ca="1" si="422"/>
        <v>24.242424242424242</v>
      </c>
      <c r="AI120" s="7">
        <f t="shared" ca="1" si="422"/>
        <v>59.197324414715716</v>
      </c>
      <c r="AJ120" s="7">
        <f t="shared" ca="1" si="422"/>
        <v>7.7534791252485089</v>
      </c>
      <c r="AK120" s="7">
        <f t="shared" ca="1" si="422"/>
        <v>20.588235294117649</v>
      </c>
      <c r="AL120" s="7">
        <f t="shared" ca="1" si="422"/>
        <v>16.428571428571427</v>
      </c>
      <c r="AM120" s="7">
        <f t="shared" ca="1" si="422"/>
        <v>15.396825396825397</v>
      </c>
      <c r="AN120" s="7">
        <f t="shared" ca="1" si="422"/>
        <v>13.903281519861832</v>
      </c>
      <c r="AO120" s="7">
        <f t="shared" ca="1" si="422"/>
        <v>28.07017543859649</v>
      </c>
    </row>
    <row r="121" spans="1:62">
      <c r="B121" t="s">
        <v>92</v>
      </c>
      <c r="C121">
        <f ca="1">INDIRECT(ADDRESS(65,6,1,TRUE,C115))</f>
        <v>22</v>
      </c>
      <c r="D121">
        <f t="shared" ref="D121:J121" ca="1" si="467">INDIRECT(ADDRESS(65,6,1,TRUE,D115))</f>
        <v>6</v>
      </c>
      <c r="E121">
        <f t="shared" ca="1" si="467"/>
        <v>12</v>
      </c>
      <c r="F121">
        <f t="shared" ca="1" si="467"/>
        <v>13</v>
      </c>
      <c r="G121">
        <f t="shared" ca="1" si="467"/>
        <v>7</v>
      </c>
      <c r="H121">
        <f t="shared" ca="1" si="467"/>
        <v>5</v>
      </c>
      <c r="I121">
        <f t="shared" ca="1" si="467"/>
        <v>7</v>
      </c>
      <c r="J121">
        <f t="shared" ca="1" si="467"/>
        <v>8</v>
      </c>
      <c r="K121">
        <f t="shared" ref="K121:L121" ca="1" si="468">INDIRECT(ADDRESS(65,6,1,TRUE,K115))</f>
        <v>11</v>
      </c>
      <c r="L121">
        <f t="shared" ca="1" si="468"/>
        <v>6</v>
      </c>
      <c r="M121">
        <f t="shared" ref="M121:N121" ca="1" si="469">INDIRECT(ADDRESS(65,6,1,TRUE,M115))</f>
        <v>11</v>
      </c>
      <c r="N121">
        <f t="shared" ca="1" si="469"/>
        <v>1</v>
      </c>
      <c r="O121">
        <f t="shared" ref="O121:Q121" ca="1" si="470">INDIRECT(ADDRESS(65,6,1,TRUE,O115))</f>
        <v>3</v>
      </c>
      <c r="P121">
        <f t="shared" ca="1" si="470"/>
        <v>6</v>
      </c>
      <c r="Q121">
        <f t="shared" ca="1" si="470"/>
        <v>8</v>
      </c>
      <c r="R121">
        <f t="shared" ref="R121:S121" ca="1" si="471">INDIRECT(ADDRESS(65,6,1,TRUE,R115))</f>
        <v>22</v>
      </c>
      <c r="S121">
        <f t="shared" ca="1" si="471"/>
        <v>0</v>
      </c>
      <c r="W121" s="4" t="s">
        <v>8</v>
      </c>
      <c r="X121" s="7">
        <f t="shared" ca="1" si="421"/>
        <v>1.8106995884773662</v>
      </c>
      <c r="Y121" s="7">
        <f t="shared" ca="1" si="421"/>
        <v>1.8072289156626506</v>
      </c>
      <c r="Z121" s="7">
        <f t="shared" ca="1" si="421"/>
        <v>3.3149171270718232</v>
      </c>
      <c r="AA121" s="7">
        <f t="shared" ca="1" si="421"/>
        <v>2.3008849557522124</v>
      </c>
      <c r="AB121" s="7">
        <f t="shared" ca="1" si="421"/>
        <v>1.5184381778741864</v>
      </c>
      <c r="AC121" s="7">
        <f t="shared" ca="1" si="421"/>
        <v>1.3404825737265416</v>
      </c>
      <c r="AD121" s="7">
        <f t="shared" ca="1" si="421"/>
        <v>1.9178082191780821</v>
      </c>
      <c r="AE121" s="7">
        <f t="shared" ca="1" si="421"/>
        <v>1.2841091492776886</v>
      </c>
      <c r="AF121" s="11" t="s">
        <v>8</v>
      </c>
      <c r="AG121" s="7">
        <f t="shared" ca="1" si="422"/>
        <v>2.2869022869022868</v>
      </c>
      <c r="AH121" s="7">
        <f t="shared" ca="1" si="422"/>
        <v>2.2727272727272729</v>
      </c>
      <c r="AI121" s="7">
        <f t="shared" ca="1" si="422"/>
        <v>3.6789297658862878</v>
      </c>
      <c r="AJ121" s="7">
        <f t="shared" ca="1" si="422"/>
        <v>0.19880715705765409</v>
      </c>
      <c r="AK121" s="7">
        <f t="shared" ca="1" si="422"/>
        <v>2.9411764705882355</v>
      </c>
      <c r="AL121" s="7">
        <f t="shared" ca="1" si="422"/>
        <v>4.2857142857142856</v>
      </c>
      <c r="AM121" s="7">
        <f t="shared" ca="1" si="422"/>
        <v>1.2698412698412698</v>
      </c>
      <c r="AN121" s="7">
        <f t="shared" ca="1" si="422"/>
        <v>1.8998272884283247</v>
      </c>
      <c r="AO121" s="7">
        <f t="shared" ca="1" si="422"/>
        <v>0</v>
      </c>
    </row>
    <row r="123" spans="1:62">
      <c r="A123" s="1" t="s">
        <v>32</v>
      </c>
      <c r="C123" t="s">
        <v>102</v>
      </c>
      <c r="D123" t="s">
        <v>103</v>
      </c>
      <c r="E123" t="s">
        <v>104</v>
      </c>
      <c r="F123" t="s">
        <v>97</v>
      </c>
      <c r="G123" t="s">
        <v>98</v>
      </c>
      <c r="H123" t="s">
        <v>99</v>
      </c>
      <c r="I123" t="s">
        <v>100</v>
      </c>
      <c r="J123" t="s">
        <v>101</v>
      </c>
      <c r="K123" t="s">
        <v>106</v>
      </c>
      <c r="L123" t="s">
        <v>108</v>
      </c>
      <c r="M123" t="s">
        <v>109</v>
      </c>
      <c r="N123" t="s">
        <v>112</v>
      </c>
      <c r="O123" t="s">
        <v>117</v>
      </c>
      <c r="P123" t="s">
        <v>118</v>
      </c>
      <c r="Q123" t="s">
        <v>121</v>
      </c>
      <c r="R123" t="s">
        <v>119</v>
      </c>
      <c r="S123" t="s">
        <v>120</v>
      </c>
      <c r="U123" s="1" t="s">
        <v>32</v>
      </c>
      <c r="X123" s="8" t="s">
        <v>102</v>
      </c>
      <c r="Y123" s="8" t="s">
        <v>103</v>
      </c>
      <c r="Z123" s="8" t="s">
        <v>104</v>
      </c>
      <c r="AA123" s="8" t="s">
        <v>97</v>
      </c>
      <c r="AB123" s="8" t="s">
        <v>98</v>
      </c>
      <c r="AC123" s="8" t="s">
        <v>99</v>
      </c>
      <c r="AD123" s="8" t="s">
        <v>100</v>
      </c>
      <c r="AE123" s="8" t="s">
        <v>101</v>
      </c>
      <c r="AG123" s="8" t="s">
        <v>106</v>
      </c>
      <c r="AH123" s="8" t="s">
        <v>108</v>
      </c>
      <c r="AI123" s="8" t="s">
        <v>109</v>
      </c>
      <c r="AJ123" s="8" t="s">
        <v>112</v>
      </c>
      <c r="AK123" s="12" t="s">
        <v>117</v>
      </c>
      <c r="AL123" s="12" t="s">
        <v>118</v>
      </c>
      <c r="AM123" s="12" t="s">
        <v>121</v>
      </c>
      <c r="AN123" s="12" t="s">
        <v>119</v>
      </c>
      <c r="AO123" s="12" t="s">
        <v>120</v>
      </c>
      <c r="AQ123" s="8" t="s">
        <v>103</v>
      </c>
      <c r="AR123" s="8" t="s">
        <v>104</v>
      </c>
      <c r="AS123" s="8" t="s">
        <v>97</v>
      </c>
      <c r="AT123" s="8" t="s">
        <v>98</v>
      </c>
      <c r="AU123" s="8" t="s">
        <v>99</v>
      </c>
      <c r="AV123" s="8" t="s">
        <v>100</v>
      </c>
      <c r="AW123" s="8" t="s">
        <v>101</v>
      </c>
      <c r="AY123" s="8" t="s">
        <v>106</v>
      </c>
      <c r="AZ123" s="8" t="s">
        <v>108</v>
      </c>
      <c r="BA123" s="8" t="s">
        <v>109</v>
      </c>
      <c r="BB123" s="8" t="s">
        <v>112</v>
      </c>
      <c r="BC123" s="12" t="s">
        <v>117</v>
      </c>
      <c r="BD123" s="12" t="s">
        <v>118</v>
      </c>
      <c r="BE123" s="12" t="s">
        <v>121</v>
      </c>
      <c r="BF123" s="12" t="s">
        <v>119</v>
      </c>
      <c r="BG123" s="12" t="s">
        <v>120</v>
      </c>
    </row>
    <row r="124" spans="1:62">
      <c r="B124" t="s">
        <v>4</v>
      </c>
      <c r="C124">
        <f ca="1">INDIRECT(ADDRESS(68,1,1,TRUE,C123))</f>
        <v>347</v>
      </c>
      <c r="D124">
        <f t="shared" ref="D124:J124" ca="1" si="472">INDIRECT(ADDRESS(68,1,1,TRUE,D123))</f>
        <v>25</v>
      </c>
      <c r="E124">
        <f t="shared" ca="1" si="472"/>
        <v>22</v>
      </c>
      <c r="F124">
        <f t="shared" ca="1" si="472"/>
        <v>47</v>
      </c>
      <c r="G124">
        <f t="shared" ca="1" si="472"/>
        <v>33</v>
      </c>
      <c r="H124">
        <f t="shared" ca="1" si="472"/>
        <v>35</v>
      </c>
      <c r="I124">
        <f t="shared" ca="1" si="472"/>
        <v>64</v>
      </c>
      <c r="J124">
        <f t="shared" ca="1" si="472"/>
        <v>63</v>
      </c>
      <c r="K124">
        <f t="shared" ref="K124:L124" ca="1" si="473">INDIRECT(ADDRESS(68,1,1,TRUE,K123))</f>
        <v>3</v>
      </c>
      <c r="L124">
        <f t="shared" ca="1" si="473"/>
        <v>0</v>
      </c>
      <c r="M124">
        <f t="shared" ref="M124:N124" ca="1" si="474">INDIRECT(ADDRESS(68,1,1,TRUE,M123))</f>
        <v>1</v>
      </c>
      <c r="N124">
        <f t="shared" ca="1" si="474"/>
        <v>0</v>
      </c>
      <c r="O124">
        <f t="shared" ref="O124:Q124" ca="1" si="475">INDIRECT(ADDRESS(68,1,1,TRUE,O123))</f>
        <v>9</v>
      </c>
      <c r="P124">
        <f t="shared" ca="1" si="475"/>
        <v>11</v>
      </c>
      <c r="Q124">
        <f t="shared" ca="1" si="475"/>
        <v>57</v>
      </c>
      <c r="R124">
        <f t="shared" ref="R124:S124" ca="1" si="476">INDIRECT(ADDRESS(68,1,1,TRUE,R123))</f>
        <v>200</v>
      </c>
      <c r="S124">
        <f t="shared" ca="1" si="476"/>
        <v>13</v>
      </c>
      <c r="W124" s="4" t="s">
        <v>92</v>
      </c>
      <c r="X124" s="7">
        <f t="shared" ref="X124:AE128" ca="1" si="477">C124*100/C$6</f>
        <v>28.559670781893004</v>
      </c>
      <c r="Y124" s="7">
        <f t="shared" ca="1" si="477"/>
        <v>7.5301204819277112</v>
      </c>
      <c r="Z124" s="7">
        <f t="shared" ca="1" si="477"/>
        <v>6.0773480662983426</v>
      </c>
      <c r="AA124" s="7">
        <f t="shared" ca="1" si="477"/>
        <v>8.3185840707964598</v>
      </c>
      <c r="AB124" s="7">
        <f t="shared" ca="1" si="477"/>
        <v>7.1583514099783079</v>
      </c>
      <c r="AC124" s="7">
        <f t="shared" ca="1" si="477"/>
        <v>9.3833780160857909</v>
      </c>
      <c r="AD124" s="7">
        <f t="shared" ca="1" si="477"/>
        <v>17.534246575342465</v>
      </c>
      <c r="AE124" s="7">
        <f t="shared" ca="1" si="477"/>
        <v>10.112359550561798</v>
      </c>
      <c r="AF124" s="11" t="s">
        <v>92</v>
      </c>
      <c r="AG124" s="7">
        <f t="shared" ref="AG124:AO129" ca="1" si="478">K124*100/K$6</f>
        <v>0.62370062370062374</v>
      </c>
      <c r="AH124" s="7">
        <f t="shared" ca="1" si="478"/>
        <v>0</v>
      </c>
      <c r="AI124" s="7">
        <f t="shared" ca="1" si="478"/>
        <v>0.33444816053511706</v>
      </c>
      <c r="AJ124" s="7">
        <f t="shared" ca="1" si="478"/>
        <v>0</v>
      </c>
      <c r="AK124" s="7">
        <f t="shared" ca="1" si="478"/>
        <v>8.8235294117647065</v>
      </c>
      <c r="AL124" s="7">
        <f t="shared" ca="1" si="478"/>
        <v>7.8571428571428568</v>
      </c>
      <c r="AM124" s="7">
        <f t="shared" ca="1" si="478"/>
        <v>9.0476190476190474</v>
      </c>
      <c r="AN124" s="7">
        <f t="shared" ca="1" si="478"/>
        <v>17.271157167530223</v>
      </c>
      <c r="AO124" s="7">
        <f t="shared" ca="1" si="478"/>
        <v>22.807017543859651</v>
      </c>
    </row>
    <row r="125" spans="1:62">
      <c r="B125" t="s">
        <v>5</v>
      </c>
      <c r="C125">
        <f ca="1">INDIRECT(ADDRESS(68,2,1,TRUE,C123))</f>
        <v>47</v>
      </c>
      <c r="D125">
        <f t="shared" ref="D125:J125" ca="1" si="479">INDIRECT(ADDRESS(68,2,1,TRUE,D123))</f>
        <v>20</v>
      </c>
      <c r="E125">
        <f t="shared" ca="1" si="479"/>
        <v>21</v>
      </c>
      <c r="F125">
        <f t="shared" ca="1" si="479"/>
        <v>31</v>
      </c>
      <c r="G125">
        <f t="shared" ca="1" si="479"/>
        <v>14</v>
      </c>
      <c r="H125">
        <f t="shared" ca="1" si="479"/>
        <v>20</v>
      </c>
      <c r="I125">
        <f t="shared" ca="1" si="479"/>
        <v>9</v>
      </c>
      <c r="J125">
        <f t="shared" ca="1" si="479"/>
        <v>28</v>
      </c>
      <c r="K125">
        <f t="shared" ref="K125:L125" ca="1" si="480">INDIRECT(ADDRESS(68,2,1,TRUE,K123))</f>
        <v>24</v>
      </c>
      <c r="L125">
        <f t="shared" ca="1" si="480"/>
        <v>18</v>
      </c>
      <c r="M125">
        <f t="shared" ref="M125:N125" ca="1" si="481">INDIRECT(ADDRESS(68,2,1,TRUE,M123))</f>
        <v>37</v>
      </c>
      <c r="N125">
        <f t="shared" ca="1" si="481"/>
        <v>18</v>
      </c>
      <c r="O125">
        <f t="shared" ref="O125:Q125" ca="1" si="482">INDIRECT(ADDRESS(68,2,1,TRUE,O123))</f>
        <v>4</v>
      </c>
      <c r="P125">
        <f t="shared" ca="1" si="482"/>
        <v>6</v>
      </c>
      <c r="Q125">
        <f t="shared" ca="1" si="482"/>
        <v>27</v>
      </c>
      <c r="R125">
        <f t="shared" ref="R125:S125" ca="1" si="483">INDIRECT(ADDRESS(68,2,1,TRUE,R123))</f>
        <v>44</v>
      </c>
      <c r="S125">
        <f t="shared" ca="1" si="483"/>
        <v>3</v>
      </c>
      <c r="W125" s="4" t="s">
        <v>4</v>
      </c>
      <c r="X125" s="7">
        <f t="shared" ca="1" si="477"/>
        <v>3.8683127572016462</v>
      </c>
      <c r="Y125" s="7">
        <f t="shared" ca="1" si="477"/>
        <v>6.024096385542169</v>
      </c>
      <c r="Z125" s="7">
        <f t="shared" ca="1" si="477"/>
        <v>5.8011049723756907</v>
      </c>
      <c r="AA125" s="7">
        <f t="shared" ca="1" si="477"/>
        <v>5.4867256637168138</v>
      </c>
      <c r="AB125" s="7">
        <f t="shared" ca="1" si="477"/>
        <v>3.0368763557483729</v>
      </c>
      <c r="AC125" s="7">
        <f t="shared" ca="1" si="477"/>
        <v>5.3619302949061662</v>
      </c>
      <c r="AD125" s="7">
        <f t="shared" ca="1" si="477"/>
        <v>2.4657534246575343</v>
      </c>
      <c r="AE125" s="7">
        <f t="shared" ca="1" si="477"/>
        <v>4.4943820224719104</v>
      </c>
      <c r="AF125" s="11" t="s">
        <v>4</v>
      </c>
      <c r="AG125" s="7">
        <f t="shared" ca="1" si="478"/>
        <v>4.9896049896049899</v>
      </c>
      <c r="AH125" s="7">
        <f t="shared" ca="1" si="478"/>
        <v>6.8181818181818183</v>
      </c>
      <c r="AI125" s="7">
        <f t="shared" ca="1" si="478"/>
        <v>12.374581939799331</v>
      </c>
      <c r="AJ125" s="7">
        <f t="shared" ca="1" si="478"/>
        <v>3.5785288270377733</v>
      </c>
      <c r="AK125" s="7">
        <f t="shared" ca="1" si="478"/>
        <v>3.9215686274509802</v>
      </c>
      <c r="AL125" s="7">
        <f t="shared" ca="1" si="478"/>
        <v>4.2857142857142856</v>
      </c>
      <c r="AM125" s="7">
        <f t="shared" ca="1" si="478"/>
        <v>4.2857142857142856</v>
      </c>
      <c r="AN125" s="7">
        <f t="shared" ca="1" si="478"/>
        <v>3.7996545768566494</v>
      </c>
      <c r="AO125" s="7">
        <f t="shared" ca="1" si="478"/>
        <v>5.2631578947368425</v>
      </c>
      <c r="AQ125" s="10">
        <f ca="1">SUM(Y125:Y126)</f>
        <v>26.506024096385541</v>
      </c>
      <c r="AR125" s="10">
        <f ca="1">SUM(Z125:Z126)</f>
        <v>28.453038674033149</v>
      </c>
      <c r="AS125" s="10">
        <f ca="1">SUM(AA125:AA126)</f>
        <v>26.371681415929203</v>
      </c>
      <c r="AT125" s="10">
        <f ca="1">SUM(AB125:AB126)</f>
        <v>28.416485900216919</v>
      </c>
      <c r="AU125" s="10">
        <f ca="1">SUM(AC125:AC126)</f>
        <v>29.222520107238605</v>
      </c>
      <c r="AV125" s="10">
        <f t="shared" ref="AV125" ca="1" si="484">SUM(AD125:AD126)</f>
        <v>22.465753424657535</v>
      </c>
      <c r="AW125" s="10">
        <f t="shared" ref="AW125" ca="1" si="485">SUM(AE125:AE126)</f>
        <v>29.373996789727126</v>
      </c>
      <c r="AY125" s="10">
        <f ca="1">SUM(AG124:AG125)</f>
        <v>5.6133056133056138</v>
      </c>
      <c r="AZ125" s="10">
        <f t="shared" ref="AZ125" ca="1" si="486">SUM(AH124:AH125)</f>
        <v>6.8181818181818183</v>
      </c>
      <c r="BA125" s="10">
        <f t="shared" ref="BA125" ca="1" si="487">SUM(AI124:AI125)</f>
        <v>12.709030100334449</v>
      </c>
      <c r="BB125" s="10">
        <f t="shared" ref="BB125" ca="1" si="488">SUM(AJ124:AJ125)</f>
        <v>3.5785288270377733</v>
      </c>
      <c r="BC125" s="10">
        <f t="shared" ref="BC125" ca="1" si="489">SUM(AK124:AK125)</f>
        <v>12.745098039215687</v>
      </c>
      <c r="BD125" s="10">
        <f t="shared" ref="BD125" ca="1" si="490">SUM(AL124:AL125)</f>
        <v>12.142857142857142</v>
      </c>
      <c r="BE125" s="10">
        <f t="shared" ref="BE125" ca="1" si="491">SUM(AM124:AM125)</f>
        <v>13.333333333333332</v>
      </c>
      <c r="BF125" s="10">
        <f t="shared" ref="BF125" ca="1" si="492">SUM(AN124:AN125)</f>
        <v>21.070811744386873</v>
      </c>
      <c r="BG125" s="10">
        <f t="shared" ref="BG125" ca="1" si="493">SUM(AO124:AO125)</f>
        <v>28.070175438596493</v>
      </c>
      <c r="BI125" s="3">
        <f ca="1">BC125-BD125</f>
        <v>0.60224089635854483</v>
      </c>
      <c r="BJ125" s="3">
        <f ca="1">BG125-BF125</f>
        <v>6.9993636942096202</v>
      </c>
    </row>
    <row r="126" spans="1:62">
      <c r="B126" t="s">
        <v>6</v>
      </c>
      <c r="C126">
        <f ca="1">INDIRECT(ADDRESS(68,3,1,TRUE,C123))</f>
        <v>262</v>
      </c>
      <c r="D126">
        <f t="shared" ref="D126:J126" ca="1" si="494">INDIRECT(ADDRESS(68,3,1,TRUE,D123))</f>
        <v>68</v>
      </c>
      <c r="E126">
        <f t="shared" ca="1" si="494"/>
        <v>82</v>
      </c>
      <c r="F126">
        <f t="shared" ca="1" si="494"/>
        <v>118</v>
      </c>
      <c r="G126">
        <f t="shared" ca="1" si="494"/>
        <v>117</v>
      </c>
      <c r="H126">
        <f t="shared" ca="1" si="494"/>
        <v>89</v>
      </c>
      <c r="I126">
        <f t="shared" ca="1" si="494"/>
        <v>73</v>
      </c>
      <c r="J126">
        <f t="shared" ca="1" si="494"/>
        <v>155</v>
      </c>
      <c r="K126">
        <f t="shared" ref="K126:L126" ca="1" si="495">INDIRECT(ADDRESS(68,3,1,TRUE,K123))</f>
        <v>118</v>
      </c>
      <c r="L126">
        <f t="shared" ca="1" si="495"/>
        <v>74</v>
      </c>
      <c r="M126">
        <f t="shared" ref="M126:N126" ca="1" si="496">INDIRECT(ADDRESS(68,3,1,TRUE,M123))</f>
        <v>107</v>
      </c>
      <c r="N126">
        <f t="shared" ca="1" si="496"/>
        <v>122</v>
      </c>
      <c r="O126">
        <f t="shared" ref="O126:Q126" ca="1" si="497">INDIRECT(ADDRESS(68,3,1,TRUE,O123))</f>
        <v>29</v>
      </c>
      <c r="P126">
        <f t="shared" ca="1" si="497"/>
        <v>28</v>
      </c>
      <c r="Q126">
        <f t="shared" ca="1" si="497"/>
        <v>146</v>
      </c>
      <c r="R126">
        <f t="shared" ref="R126:S126" ca="1" si="498">INDIRECT(ADDRESS(68,3,1,TRUE,R123))</f>
        <v>248</v>
      </c>
      <c r="S126">
        <f t="shared" ca="1" si="498"/>
        <v>14</v>
      </c>
      <c r="W126" s="4" t="s">
        <v>5</v>
      </c>
      <c r="X126" s="7">
        <f t="shared" ca="1" si="477"/>
        <v>21.563786008230451</v>
      </c>
      <c r="Y126" s="7">
        <f t="shared" ca="1" si="477"/>
        <v>20.481927710843372</v>
      </c>
      <c r="Z126" s="7">
        <f t="shared" ca="1" si="477"/>
        <v>22.651933701657459</v>
      </c>
      <c r="AA126" s="7">
        <f t="shared" ca="1" si="477"/>
        <v>20.884955752212388</v>
      </c>
      <c r="AB126" s="7">
        <f t="shared" ca="1" si="477"/>
        <v>25.379609544468547</v>
      </c>
      <c r="AC126" s="7">
        <f t="shared" ca="1" si="477"/>
        <v>23.860589812332439</v>
      </c>
      <c r="AD126" s="7">
        <f t="shared" ca="1" si="477"/>
        <v>20</v>
      </c>
      <c r="AE126" s="7">
        <f t="shared" ca="1" si="477"/>
        <v>24.879614767255216</v>
      </c>
      <c r="AF126" s="11" t="s">
        <v>5</v>
      </c>
      <c r="AG126" s="7">
        <f t="shared" ca="1" si="478"/>
        <v>24.532224532224532</v>
      </c>
      <c r="AH126" s="7">
        <f t="shared" ca="1" si="478"/>
        <v>28.030303030303031</v>
      </c>
      <c r="AI126" s="7">
        <f t="shared" ca="1" si="478"/>
        <v>35.785953177257525</v>
      </c>
      <c r="AJ126" s="7">
        <f t="shared" ca="1" si="478"/>
        <v>24.254473161033797</v>
      </c>
      <c r="AK126" s="7">
        <f t="shared" ca="1" si="478"/>
        <v>28.431372549019606</v>
      </c>
      <c r="AL126" s="7">
        <f t="shared" ca="1" si="478"/>
        <v>20</v>
      </c>
      <c r="AM126" s="7">
        <f t="shared" ca="1" si="478"/>
        <v>23.174603174603174</v>
      </c>
      <c r="AN126" s="7">
        <f t="shared" ca="1" si="478"/>
        <v>21.416234887737478</v>
      </c>
      <c r="AO126" s="7">
        <f t="shared" ca="1" si="478"/>
        <v>24.561403508771932</v>
      </c>
    </row>
    <row r="127" spans="1:62">
      <c r="B127" t="s">
        <v>7</v>
      </c>
      <c r="C127">
        <f ca="1">INDIRECT(ADDRESS(68,4,1,TRUE,C123))</f>
        <v>438</v>
      </c>
      <c r="D127">
        <f t="shared" ref="D127:J127" ca="1" si="499">INDIRECT(ADDRESS(68,4,1,TRUE,D123))</f>
        <v>133</v>
      </c>
      <c r="E127">
        <f t="shared" ca="1" si="499"/>
        <v>137</v>
      </c>
      <c r="F127">
        <f t="shared" ca="1" si="499"/>
        <v>231</v>
      </c>
      <c r="G127">
        <f t="shared" ca="1" si="499"/>
        <v>198</v>
      </c>
      <c r="H127">
        <f t="shared" ca="1" si="499"/>
        <v>150</v>
      </c>
      <c r="I127">
        <f t="shared" ca="1" si="499"/>
        <v>148</v>
      </c>
      <c r="J127">
        <f t="shared" ca="1" si="499"/>
        <v>223</v>
      </c>
      <c r="K127">
        <f t="shared" ref="K127:L127" ca="1" si="500">INDIRECT(ADDRESS(68,4,1,TRUE,K123))</f>
        <v>217</v>
      </c>
      <c r="L127">
        <f t="shared" ca="1" si="500"/>
        <v>93</v>
      </c>
      <c r="M127">
        <f t="shared" ref="M127:N127" ca="1" si="501">INDIRECT(ADDRESS(68,4,1,TRUE,M123))</f>
        <v>96</v>
      </c>
      <c r="N127">
        <f t="shared" ca="1" si="501"/>
        <v>199</v>
      </c>
      <c r="O127">
        <f t="shared" ref="O127:Q127" ca="1" si="502">INDIRECT(ADDRESS(68,4,1,TRUE,O123))</f>
        <v>39</v>
      </c>
      <c r="P127">
        <f t="shared" ca="1" si="502"/>
        <v>54</v>
      </c>
      <c r="Q127">
        <f t="shared" ca="1" si="502"/>
        <v>256</v>
      </c>
      <c r="R127">
        <f t="shared" ref="R127:S127" ca="1" si="503">INDIRECT(ADDRESS(68,4,1,TRUE,R123))</f>
        <v>429</v>
      </c>
      <c r="S127">
        <f t="shared" ca="1" si="503"/>
        <v>9</v>
      </c>
      <c r="W127" s="4" t="s">
        <v>6</v>
      </c>
      <c r="X127" s="7">
        <f t="shared" ca="1" si="477"/>
        <v>36.049382716049379</v>
      </c>
      <c r="Y127" s="7">
        <f t="shared" ca="1" si="477"/>
        <v>40.060240963855421</v>
      </c>
      <c r="Z127" s="7">
        <f t="shared" ca="1" si="477"/>
        <v>37.845303867403317</v>
      </c>
      <c r="AA127" s="7">
        <f t="shared" ca="1" si="477"/>
        <v>40.884955752212392</v>
      </c>
      <c r="AB127" s="7">
        <f t="shared" ca="1" si="477"/>
        <v>42.950108459869845</v>
      </c>
      <c r="AC127" s="7">
        <f t="shared" ca="1" si="477"/>
        <v>40.214477211796243</v>
      </c>
      <c r="AD127" s="7">
        <f t="shared" ca="1" si="477"/>
        <v>40.547945205479451</v>
      </c>
      <c r="AE127" s="7">
        <f t="shared" ca="1" si="477"/>
        <v>35.794542536115571</v>
      </c>
      <c r="AF127" s="11" t="s">
        <v>6</v>
      </c>
      <c r="AG127" s="7">
        <f t="shared" ca="1" si="478"/>
        <v>45.114345114345113</v>
      </c>
      <c r="AH127" s="7">
        <f t="shared" ca="1" si="478"/>
        <v>35.227272727272727</v>
      </c>
      <c r="AI127" s="7">
        <f t="shared" ca="1" si="478"/>
        <v>32.107023411371237</v>
      </c>
      <c r="AJ127" s="7">
        <f t="shared" ca="1" si="478"/>
        <v>39.562624254473164</v>
      </c>
      <c r="AK127" s="7">
        <f t="shared" ca="1" si="478"/>
        <v>38.235294117647058</v>
      </c>
      <c r="AL127" s="7">
        <f t="shared" ca="1" si="478"/>
        <v>38.571428571428569</v>
      </c>
      <c r="AM127" s="7">
        <f t="shared" ca="1" si="478"/>
        <v>40.634920634920633</v>
      </c>
      <c r="AN127" s="7">
        <f t="shared" ca="1" si="478"/>
        <v>37.046632124352328</v>
      </c>
      <c r="AO127" s="7">
        <f t="shared" ca="1" si="478"/>
        <v>15.789473684210526</v>
      </c>
      <c r="AQ127" s="10">
        <f ca="1">SUM(Y128:Y129)</f>
        <v>23.493975903614459</v>
      </c>
      <c r="AR127" s="10">
        <f t="shared" ref="AR127" ca="1" si="504">SUM(Z128:Z129)</f>
        <v>27.624309392265193</v>
      </c>
      <c r="AS127" s="10">
        <f t="shared" ref="AS127" ca="1" si="505">SUM(AA128:AA129)</f>
        <v>24.424778761061948</v>
      </c>
      <c r="AT127" s="10">
        <f t="shared" ref="AT127" ca="1" si="506">SUM(AB128:AB129)</f>
        <v>21.475054229934923</v>
      </c>
      <c r="AU127" s="10">
        <f t="shared" ref="AU127" ca="1" si="507">SUM(AC128:AC129)</f>
        <v>21.179624664879356</v>
      </c>
      <c r="AV127" s="10">
        <f t="shared" ref="AV127" ca="1" si="508">SUM(AD128:AD129)</f>
        <v>19.452054794520546</v>
      </c>
      <c r="AW127" s="10">
        <f t="shared" ref="AW127" ca="1" si="509">SUM(AE128:AE129)</f>
        <v>24.719101123595507</v>
      </c>
      <c r="AX127" s="10"/>
      <c r="AY127" s="10">
        <f ca="1">SUM(AG127:AG128)</f>
        <v>67.775467775467774</v>
      </c>
      <c r="AZ127" s="10">
        <f t="shared" ref="AZ127" ca="1" si="510">SUM(AH127:AH128)</f>
        <v>60.227272727272727</v>
      </c>
      <c r="BA127" s="10">
        <f t="shared" ref="BA127" ca="1" si="511">SUM(AI127:AI128)</f>
        <v>48.49498327759197</v>
      </c>
      <c r="BB127" s="10">
        <f t="shared" ref="BB127" ca="1" si="512">SUM(AJ127:AJ128)</f>
        <v>70.974155069582508</v>
      </c>
      <c r="BC127" s="10">
        <f t="shared" ref="BC127" ca="1" si="513">SUM(AK127:AK128)</f>
        <v>56.862745098039213</v>
      </c>
      <c r="BD127" s="10">
        <f t="shared" ref="BD127" ca="1" si="514">SUM(AL127:AL128)</f>
        <v>64.285714285714278</v>
      </c>
      <c r="BE127" s="10">
        <f t="shared" ref="BE127" ca="1" si="515">SUM(AM127:AM128)</f>
        <v>61.428571428571431</v>
      </c>
      <c r="BF127" s="10">
        <f t="shared" ref="BF127" ca="1" si="516">SUM(AN127:AN128)</f>
        <v>55.354058721934365</v>
      </c>
      <c r="BG127" s="10">
        <f t="shared" ref="BG127" ca="1" si="517">SUM(AO127:AO128)</f>
        <v>45.614035087719294</v>
      </c>
      <c r="BI127" s="3">
        <f ca="1">BC127-BD127</f>
        <v>-7.422969187675065</v>
      </c>
      <c r="BJ127" s="3">
        <f ca="1">BG127-BF127</f>
        <v>-9.7400236342150706</v>
      </c>
    </row>
    <row r="128" spans="1:62">
      <c r="B128" t="s">
        <v>8</v>
      </c>
      <c r="C128">
        <f ca="1">INDIRECT(ADDRESS(68,5,1,TRUE,C123))</f>
        <v>229</v>
      </c>
      <c r="D128">
        <f t="shared" ref="D128:J128" ca="1" si="518">INDIRECT(ADDRESS(68,5,1,TRUE,D123))</f>
        <v>78</v>
      </c>
      <c r="E128">
        <f t="shared" ca="1" si="518"/>
        <v>87</v>
      </c>
      <c r="F128">
        <f t="shared" ca="1" si="518"/>
        <v>119</v>
      </c>
      <c r="G128">
        <f t="shared" ca="1" si="518"/>
        <v>95</v>
      </c>
      <c r="H128">
        <f t="shared" ca="1" si="518"/>
        <v>73</v>
      </c>
      <c r="I128">
        <f t="shared" ca="1" si="518"/>
        <v>64</v>
      </c>
      <c r="J128">
        <f t="shared" ca="1" si="518"/>
        <v>140</v>
      </c>
      <c r="K128">
        <f t="shared" ref="K128:L128" ca="1" si="519">INDIRECT(ADDRESS(68,5,1,TRUE,K123))</f>
        <v>109</v>
      </c>
      <c r="L128">
        <f t="shared" ca="1" si="519"/>
        <v>66</v>
      </c>
      <c r="M128">
        <f t="shared" ref="M128:N128" ca="1" si="520">INDIRECT(ADDRESS(68,5,1,TRUE,M123))</f>
        <v>49</v>
      </c>
      <c r="N128">
        <f t="shared" ca="1" si="520"/>
        <v>158</v>
      </c>
      <c r="O128">
        <f t="shared" ref="O128:Q128" ca="1" si="521">INDIRECT(ADDRESS(68,5,1,TRUE,O123))</f>
        <v>19</v>
      </c>
      <c r="P128">
        <f t="shared" ca="1" si="521"/>
        <v>36</v>
      </c>
      <c r="Q128">
        <f t="shared" ca="1" si="521"/>
        <v>131</v>
      </c>
      <c r="R128">
        <f t="shared" ref="R128:S128" ca="1" si="522">INDIRECT(ADDRESS(68,5,1,TRUE,R123))</f>
        <v>212</v>
      </c>
      <c r="S128">
        <f t="shared" ca="1" si="522"/>
        <v>17</v>
      </c>
      <c r="W128" s="4" t="s">
        <v>7</v>
      </c>
      <c r="X128" s="7">
        <f t="shared" ca="1" si="477"/>
        <v>18.847736625514404</v>
      </c>
      <c r="Y128" s="7">
        <f t="shared" ca="1" si="477"/>
        <v>23.493975903614459</v>
      </c>
      <c r="Z128" s="7">
        <f t="shared" ca="1" si="477"/>
        <v>24.033149171270718</v>
      </c>
      <c r="AA128" s="7">
        <f t="shared" ca="1" si="477"/>
        <v>21.061946902654867</v>
      </c>
      <c r="AB128" s="7">
        <f t="shared" ca="1" si="477"/>
        <v>20.607375271149674</v>
      </c>
      <c r="AC128" s="7">
        <f t="shared" ca="1" si="477"/>
        <v>19.571045576407506</v>
      </c>
      <c r="AD128" s="7">
        <f t="shared" ca="1" si="477"/>
        <v>17.534246575342465</v>
      </c>
      <c r="AE128" s="7">
        <f t="shared" ca="1" si="477"/>
        <v>22.471910112359552</v>
      </c>
      <c r="AF128" s="11" t="s">
        <v>7</v>
      </c>
      <c r="AG128" s="7">
        <f t="shared" ca="1" si="478"/>
        <v>22.661122661122661</v>
      </c>
      <c r="AH128" s="7">
        <f t="shared" ca="1" si="478"/>
        <v>25</v>
      </c>
      <c r="AI128" s="7">
        <f t="shared" ca="1" si="478"/>
        <v>16.387959866220736</v>
      </c>
      <c r="AJ128" s="7">
        <f t="shared" ca="1" si="478"/>
        <v>31.411530815109344</v>
      </c>
      <c r="AK128" s="7">
        <f t="shared" ca="1" si="478"/>
        <v>18.627450980392158</v>
      </c>
      <c r="AL128" s="7">
        <f t="shared" ca="1" si="478"/>
        <v>25.714285714285715</v>
      </c>
      <c r="AM128" s="7">
        <f t="shared" ca="1" si="478"/>
        <v>20.793650793650794</v>
      </c>
      <c r="AN128" s="7">
        <f t="shared" ca="1" si="478"/>
        <v>18.307426597582037</v>
      </c>
      <c r="AO128" s="7">
        <f t="shared" ca="1" si="478"/>
        <v>29.82456140350877</v>
      </c>
    </row>
    <row r="129" spans="1:62">
      <c r="B129" t="s">
        <v>92</v>
      </c>
      <c r="C129">
        <f ca="1">INDIRECT(ADDRESS(68,6,1,TRUE,C123))</f>
        <v>26</v>
      </c>
      <c r="D129">
        <f t="shared" ref="D129:J129" ca="1" si="523">INDIRECT(ADDRESS(68,6,1,TRUE,D123))</f>
        <v>8</v>
      </c>
      <c r="E129">
        <f t="shared" ca="1" si="523"/>
        <v>13</v>
      </c>
      <c r="F129">
        <f t="shared" ca="1" si="523"/>
        <v>19</v>
      </c>
      <c r="G129">
        <f t="shared" ca="1" si="523"/>
        <v>4</v>
      </c>
      <c r="H129">
        <f t="shared" ca="1" si="523"/>
        <v>6</v>
      </c>
      <c r="I129">
        <f t="shared" ca="1" si="523"/>
        <v>7</v>
      </c>
      <c r="J129">
        <f t="shared" ca="1" si="523"/>
        <v>14</v>
      </c>
      <c r="K129">
        <f t="shared" ref="K129:L129" ca="1" si="524">INDIRECT(ADDRESS(68,6,1,TRUE,K123))</f>
        <v>10</v>
      </c>
      <c r="L129">
        <f t="shared" ca="1" si="524"/>
        <v>13</v>
      </c>
      <c r="M129">
        <f t="shared" ref="M129:N129" ca="1" si="525">INDIRECT(ADDRESS(68,6,1,TRUE,M123))</f>
        <v>9</v>
      </c>
      <c r="N129">
        <f t="shared" ca="1" si="525"/>
        <v>6</v>
      </c>
      <c r="O129">
        <f t="shared" ref="O129:Q129" ca="1" si="526">INDIRECT(ADDRESS(68,6,1,TRUE,O123))</f>
        <v>2</v>
      </c>
      <c r="P129">
        <f t="shared" ca="1" si="526"/>
        <v>5</v>
      </c>
      <c r="Q129">
        <f t="shared" ca="1" si="526"/>
        <v>13</v>
      </c>
      <c r="R129">
        <f t="shared" ref="R129:S129" ca="1" si="527">INDIRECT(ADDRESS(68,6,1,TRUE,R123))</f>
        <v>25</v>
      </c>
      <c r="S129">
        <f t="shared" ca="1" si="527"/>
        <v>1</v>
      </c>
      <c r="W129" s="4" t="s">
        <v>8</v>
      </c>
      <c r="X129" s="7">
        <f ca="1">C129*100/C$6</f>
        <v>2.1399176954732511</v>
      </c>
      <c r="Y129" s="7"/>
      <c r="Z129" s="7">
        <f t="shared" ref="Z129:AE129" ca="1" si="528">E129*100/E$6</f>
        <v>3.5911602209944751</v>
      </c>
      <c r="AA129" s="7">
        <f t="shared" ca="1" si="528"/>
        <v>3.3628318584070795</v>
      </c>
      <c r="AB129" s="7">
        <f t="shared" ca="1" si="528"/>
        <v>0.86767895878524948</v>
      </c>
      <c r="AC129" s="7">
        <f t="shared" ca="1" si="528"/>
        <v>1.6085790884718498</v>
      </c>
      <c r="AD129" s="7">
        <f t="shared" ca="1" si="528"/>
        <v>1.9178082191780821</v>
      </c>
      <c r="AE129" s="7">
        <f t="shared" ca="1" si="528"/>
        <v>2.2471910112359552</v>
      </c>
      <c r="AF129" s="11" t="s">
        <v>8</v>
      </c>
      <c r="AG129" s="7">
        <f t="shared" ca="1" si="478"/>
        <v>2.0790020790020791</v>
      </c>
      <c r="AH129" s="7">
        <f t="shared" ca="1" si="478"/>
        <v>4.9242424242424239</v>
      </c>
      <c r="AI129" s="7">
        <f t="shared" ca="1" si="478"/>
        <v>3.0100334448160537</v>
      </c>
      <c r="AJ129" s="7">
        <f t="shared" ca="1" si="478"/>
        <v>1.1928429423459244</v>
      </c>
      <c r="AK129" s="7">
        <f t="shared" ca="1" si="478"/>
        <v>1.9607843137254901</v>
      </c>
      <c r="AL129" s="7">
        <f t="shared" ca="1" si="478"/>
        <v>3.5714285714285716</v>
      </c>
      <c r="AM129" s="7">
        <f t="shared" ca="1" si="478"/>
        <v>2.0634920634920637</v>
      </c>
      <c r="AN129" s="7">
        <f t="shared" ca="1" si="478"/>
        <v>2.1588946459412779</v>
      </c>
      <c r="AO129" s="7">
        <f t="shared" ca="1" si="478"/>
        <v>1.7543859649122806</v>
      </c>
    </row>
    <row r="131" spans="1:62">
      <c r="A131" s="1" t="s">
        <v>33</v>
      </c>
      <c r="C131" t="s">
        <v>102</v>
      </c>
      <c r="D131" t="s">
        <v>103</v>
      </c>
      <c r="E131" t="s">
        <v>104</v>
      </c>
      <c r="F131" t="s">
        <v>97</v>
      </c>
      <c r="G131" t="s">
        <v>98</v>
      </c>
      <c r="H131" t="s">
        <v>99</v>
      </c>
      <c r="I131" t="s">
        <v>100</v>
      </c>
      <c r="J131" t="s">
        <v>101</v>
      </c>
      <c r="K131" t="s">
        <v>106</v>
      </c>
      <c r="L131" t="s">
        <v>108</v>
      </c>
      <c r="M131" t="s">
        <v>109</v>
      </c>
      <c r="N131" t="s">
        <v>112</v>
      </c>
      <c r="O131" t="s">
        <v>117</v>
      </c>
      <c r="P131" t="s">
        <v>118</v>
      </c>
      <c r="Q131" t="s">
        <v>121</v>
      </c>
      <c r="R131" t="s">
        <v>119</v>
      </c>
      <c r="S131" t="s">
        <v>120</v>
      </c>
      <c r="U131" s="1" t="s">
        <v>33</v>
      </c>
      <c r="X131" s="8" t="s">
        <v>102</v>
      </c>
      <c r="Y131" s="8" t="s">
        <v>103</v>
      </c>
      <c r="Z131" s="8" t="s">
        <v>104</v>
      </c>
      <c r="AA131" s="8" t="s">
        <v>97</v>
      </c>
      <c r="AB131" s="8" t="s">
        <v>98</v>
      </c>
      <c r="AC131" s="8" t="s">
        <v>99</v>
      </c>
      <c r="AD131" s="8" t="s">
        <v>100</v>
      </c>
      <c r="AE131" s="8" t="s">
        <v>101</v>
      </c>
      <c r="AG131" s="8" t="s">
        <v>106</v>
      </c>
      <c r="AH131" s="8" t="s">
        <v>108</v>
      </c>
      <c r="AI131" s="8" t="s">
        <v>109</v>
      </c>
      <c r="AJ131" s="8" t="s">
        <v>112</v>
      </c>
      <c r="AK131" s="12" t="s">
        <v>117</v>
      </c>
      <c r="AL131" s="12" t="s">
        <v>118</v>
      </c>
      <c r="AM131" s="12" t="s">
        <v>121</v>
      </c>
      <c r="AN131" s="12" t="s">
        <v>119</v>
      </c>
      <c r="AO131" s="12" t="s">
        <v>120</v>
      </c>
      <c r="AQ131" s="8" t="s">
        <v>103</v>
      </c>
      <c r="AR131" s="8" t="s">
        <v>104</v>
      </c>
      <c r="AS131" s="8" t="s">
        <v>97</v>
      </c>
      <c r="AT131" s="8" t="s">
        <v>98</v>
      </c>
      <c r="AU131" s="8" t="s">
        <v>99</v>
      </c>
      <c r="AV131" s="8" t="s">
        <v>100</v>
      </c>
      <c r="AW131" s="8" t="s">
        <v>101</v>
      </c>
      <c r="AY131" s="8" t="s">
        <v>106</v>
      </c>
      <c r="AZ131" s="8" t="s">
        <v>108</v>
      </c>
      <c r="BA131" s="8" t="s">
        <v>109</v>
      </c>
      <c r="BB131" s="8" t="s">
        <v>112</v>
      </c>
      <c r="BC131" s="12" t="s">
        <v>117</v>
      </c>
      <c r="BD131" s="12" t="s">
        <v>118</v>
      </c>
      <c r="BE131" s="12" t="s">
        <v>121</v>
      </c>
      <c r="BF131" s="12" t="s">
        <v>119</v>
      </c>
      <c r="BG131" s="12" t="s">
        <v>120</v>
      </c>
    </row>
    <row r="132" spans="1:62">
      <c r="B132" t="s">
        <v>4</v>
      </c>
      <c r="C132">
        <f ca="1">INDIRECT(ADDRESS(71,1,1,TRUE,C131))</f>
        <v>346</v>
      </c>
      <c r="D132">
        <f t="shared" ref="D132:J132" ca="1" si="529">INDIRECT(ADDRESS(71,1,1,TRUE,D131))</f>
        <v>25</v>
      </c>
      <c r="E132">
        <f t="shared" ca="1" si="529"/>
        <v>22</v>
      </c>
      <c r="F132">
        <f t="shared" ca="1" si="529"/>
        <v>46</v>
      </c>
      <c r="G132">
        <f t="shared" ca="1" si="529"/>
        <v>33</v>
      </c>
      <c r="H132">
        <f t="shared" ca="1" si="529"/>
        <v>35</v>
      </c>
      <c r="I132">
        <f t="shared" ca="1" si="529"/>
        <v>64</v>
      </c>
      <c r="J132">
        <f t="shared" ca="1" si="529"/>
        <v>63</v>
      </c>
      <c r="K132">
        <f t="shared" ref="K132:L132" ca="1" si="530">INDIRECT(ADDRESS(71,1,1,TRUE,K131))</f>
        <v>3</v>
      </c>
      <c r="L132">
        <f t="shared" ca="1" si="530"/>
        <v>0</v>
      </c>
      <c r="M132">
        <f t="shared" ref="M132:N132" ca="1" si="531">INDIRECT(ADDRESS(71,1,1,TRUE,M131))</f>
        <v>0</v>
      </c>
      <c r="N132">
        <f t="shared" ca="1" si="531"/>
        <v>0</v>
      </c>
      <c r="O132">
        <f t="shared" ref="O132:Q132" ca="1" si="532">INDIRECT(ADDRESS(71,1,1,TRUE,O131))</f>
        <v>9</v>
      </c>
      <c r="P132">
        <f t="shared" ca="1" si="532"/>
        <v>11</v>
      </c>
      <c r="Q132">
        <f t="shared" ca="1" si="532"/>
        <v>57</v>
      </c>
      <c r="R132">
        <f t="shared" ref="R132:S132" ca="1" si="533">INDIRECT(ADDRESS(71,1,1,TRUE,R131))</f>
        <v>199</v>
      </c>
      <c r="S132">
        <f t="shared" ca="1" si="533"/>
        <v>13</v>
      </c>
      <c r="W132" s="4" t="s">
        <v>92</v>
      </c>
      <c r="X132" s="7">
        <f t="shared" ref="X132:AE137" ca="1" si="534">C132*100/C$6</f>
        <v>28.477366255144034</v>
      </c>
      <c r="Y132" s="7">
        <f t="shared" ca="1" si="534"/>
        <v>7.5301204819277112</v>
      </c>
      <c r="Z132" s="7">
        <f t="shared" ca="1" si="534"/>
        <v>6.0773480662983426</v>
      </c>
      <c r="AA132" s="7">
        <f t="shared" ca="1" si="534"/>
        <v>8.1415929203539825</v>
      </c>
      <c r="AB132" s="7">
        <f t="shared" ca="1" si="534"/>
        <v>7.1583514099783079</v>
      </c>
      <c r="AC132" s="7">
        <f t="shared" ca="1" si="534"/>
        <v>9.3833780160857909</v>
      </c>
      <c r="AD132" s="7">
        <f t="shared" ca="1" si="534"/>
        <v>17.534246575342465</v>
      </c>
      <c r="AE132" s="7">
        <f t="shared" ca="1" si="534"/>
        <v>10.112359550561798</v>
      </c>
      <c r="AF132" s="11" t="s">
        <v>92</v>
      </c>
      <c r="AG132" s="7">
        <f t="shared" ref="AG132:AO137" ca="1" si="535">K132*100/K$6</f>
        <v>0.62370062370062374</v>
      </c>
      <c r="AH132" s="7">
        <f t="shared" ca="1" si="535"/>
        <v>0</v>
      </c>
      <c r="AI132" s="7">
        <f t="shared" ca="1" si="535"/>
        <v>0</v>
      </c>
      <c r="AJ132" s="7">
        <f t="shared" ca="1" si="535"/>
        <v>0</v>
      </c>
      <c r="AK132" s="7">
        <f t="shared" ca="1" si="535"/>
        <v>8.8235294117647065</v>
      </c>
      <c r="AL132" s="7">
        <f t="shared" ca="1" si="535"/>
        <v>7.8571428571428568</v>
      </c>
      <c r="AM132" s="7">
        <f t="shared" ca="1" si="535"/>
        <v>9.0476190476190474</v>
      </c>
      <c r="AN132" s="7">
        <f t="shared" ca="1" si="535"/>
        <v>17.184801381692573</v>
      </c>
      <c r="AO132" s="7">
        <f t="shared" ca="1" si="535"/>
        <v>22.807017543859651</v>
      </c>
    </row>
    <row r="133" spans="1:62">
      <c r="B133" t="s">
        <v>5</v>
      </c>
      <c r="C133">
        <f ca="1">INDIRECT(ADDRESS(71,2,1,TRUE,C131))</f>
        <v>130</v>
      </c>
      <c r="D133">
        <f t="shared" ref="D133:J133" ca="1" si="536">INDIRECT(ADDRESS(71,2,1,TRUE,D131))</f>
        <v>49</v>
      </c>
      <c r="E133">
        <f t="shared" ca="1" si="536"/>
        <v>47</v>
      </c>
      <c r="F133">
        <f t="shared" ca="1" si="536"/>
        <v>78</v>
      </c>
      <c r="G133">
        <f t="shared" ca="1" si="536"/>
        <v>45</v>
      </c>
      <c r="H133">
        <f t="shared" ca="1" si="536"/>
        <v>47</v>
      </c>
      <c r="I133">
        <f t="shared" ca="1" si="536"/>
        <v>26</v>
      </c>
      <c r="J133">
        <f t="shared" ca="1" si="536"/>
        <v>80</v>
      </c>
      <c r="K133">
        <f t="shared" ref="K133:L133" ca="1" si="537">INDIRECT(ADDRESS(71,2,1,TRUE,K131))</f>
        <v>68</v>
      </c>
      <c r="L133">
        <f t="shared" ca="1" si="537"/>
        <v>37</v>
      </c>
      <c r="M133">
        <f t="shared" ref="M133:N133" ca="1" si="538">INDIRECT(ADDRESS(71,2,1,TRUE,M131))</f>
        <v>130</v>
      </c>
      <c r="N133">
        <f t="shared" ca="1" si="538"/>
        <v>41</v>
      </c>
      <c r="O133">
        <f t="shared" ref="O133:Q133" ca="1" si="539">INDIRECT(ADDRESS(71,2,1,TRUE,O131))</f>
        <v>9</v>
      </c>
      <c r="P133">
        <f t="shared" ca="1" si="539"/>
        <v>20</v>
      </c>
      <c r="Q133">
        <f t="shared" ca="1" si="539"/>
        <v>78</v>
      </c>
      <c r="R133">
        <f t="shared" ref="R133:S133" ca="1" si="540">INDIRECT(ADDRESS(71,2,1,TRUE,R131))</f>
        <v>129</v>
      </c>
      <c r="S133">
        <f t="shared" ca="1" si="540"/>
        <v>1</v>
      </c>
      <c r="W133" s="4" t="s">
        <v>4</v>
      </c>
      <c r="X133" s="7">
        <f t="shared" ca="1" si="534"/>
        <v>10.699588477366255</v>
      </c>
      <c r="Y133" s="7">
        <f t="shared" ca="1" si="534"/>
        <v>14.759036144578314</v>
      </c>
      <c r="Z133" s="7">
        <f t="shared" ca="1" si="534"/>
        <v>12.983425414364641</v>
      </c>
      <c r="AA133" s="7">
        <f t="shared" ca="1" si="534"/>
        <v>13.805309734513274</v>
      </c>
      <c r="AB133" s="7">
        <f t="shared" ca="1" si="534"/>
        <v>9.7613882863340571</v>
      </c>
      <c r="AC133" s="7">
        <f t="shared" ca="1" si="534"/>
        <v>12.600536193029491</v>
      </c>
      <c r="AD133" s="7">
        <f t="shared" ca="1" si="534"/>
        <v>7.1232876712328768</v>
      </c>
      <c r="AE133" s="7">
        <f t="shared" ca="1" si="534"/>
        <v>12.841091492776886</v>
      </c>
      <c r="AF133" s="11" t="s">
        <v>4</v>
      </c>
      <c r="AG133" s="7">
        <f t="shared" ca="1" si="535"/>
        <v>14.137214137214137</v>
      </c>
      <c r="AH133" s="7">
        <f t="shared" ca="1" si="535"/>
        <v>14.015151515151516</v>
      </c>
      <c r="AI133" s="7">
        <f t="shared" ca="1" si="535"/>
        <v>43.478260869565219</v>
      </c>
      <c r="AJ133" s="7">
        <f t="shared" ca="1" si="535"/>
        <v>8.1510934393638177</v>
      </c>
      <c r="AK133" s="7">
        <f t="shared" ca="1" si="535"/>
        <v>8.8235294117647065</v>
      </c>
      <c r="AL133" s="7">
        <f t="shared" ca="1" si="535"/>
        <v>14.285714285714286</v>
      </c>
      <c r="AM133" s="7">
        <f t="shared" ca="1" si="535"/>
        <v>12.380952380952381</v>
      </c>
      <c r="AN133" s="7">
        <f t="shared" ca="1" si="535"/>
        <v>11.139896373056995</v>
      </c>
      <c r="AO133" s="7">
        <f t="shared" ca="1" si="535"/>
        <v>1.7543859649122806</v>
      </c>
      <c r="AQ133" s="10">
        <f ca="1">SUM(Y133:Y134)</f>
        <v>49.397590361445779</v>
      </c>
      <c r="AR133" s="10">
        <f ca="1">SUM(Z133:Z134)</f>
        <v>49.723756906077348</v>
      </c>
      <c r="AS133" s="10">
        <f ca="1">SUM(AA133:AA134)</f>
        <v>49.380530973451329</v>
      </c>
      <c r="AT133" s="10">
        <f ca="1">SUM(AB133:AB134)</f>
        <v>48.156182212581342</v>
      </c>
      <c r="AU133" s="10">
        <f ca="1">SUM(AC133:AC134)</f>
        <v>46.648793565683647</v>
      </c>
      <c r="AV133" s="10">
        <f t="shared" ref="AV133" ca="1" si="541">SUM(AD133:AD134)</f>
        <v>43.013698630136986</v>
      </c>
      <c r="AW133" s="10">
        <f t="shared" ref="AW133" ca="1" si="542">SUM(AE133:AE134)</f>
        <v>45.906902086677363</v>
      </c>
      <c r="AY133" s="10">
        <f ca="1">SUM(AG132:AG133)</f>
        <v>14.76091476091476</v>
      </c>
      <c r="AZ133" s="10">
        <f t="shared" ref="AZ133" ca="1" si="543">SUM(AH132:AH133)</f>
        <v>14.015151515151516</v>
      </c>
      <c r="BA133" s="10">
        <f t="shared" ref="BA133" ca="1" si="544">SUM(AI132:AI133)</f>
        <v>43.478260869565219</v>
      </c>
      <c r="BB133" s="10">
        <f t="shared" ref="BB133" ca="1" si="545">SUM(AJ132:AJ133)</f>
        <v>8.1510934393638177</v>
      </c>
      <c r="BC133" s="10">
        <f t="shared" ref="BC133" ca="1" si="546">SUM(AK132:AK133)</f>
        <v>17.647058823529413</v>
      </c>
      <c r="BD133" s="10">
        <f t="shared" ref="BD133" ca="1" si="547">SUM(AL132:AL133)</f>
        <v>22.142857142857142</v>
      </c>
      <c r="BE133" s="10">
        <f t="shared" ref="BE133" ca="1" si="548">SUM(AM132:AM133)</f>
        <v>21.428571428571431</v>
      </c>
      <c r="BF133" s="10">
        <f t="shared" ref="BF133" ca="1" si="549">SUM(AN132:AN133)</f>
        <v>28.324697754749568</v>
      </c>
      <c r="BG133" s="10">
        <f t="shared" ref="BG133" ca="1" si="550">SUM(AO132:AO133)</f>
        <v>24.561403508771932</v>
      </c>
      <c r="BI133" s="3">
        <f ca="1">BC133-BD133</f>
        <v>-4.4957983193277293</v>
      </c>
      <c r="BJ133" s="3">
        <f ca="1">BG133-BF133</f>
        <v>-3.7632942459776366</v>
      </c>
    </row>
    <row r="134" spans="1:62">
      <c r="B134" t="s">
        <v>6</v>
      </c>
      <c r="C134">
        <f ca="1">INDIRECT(ADDRESS(71,3,1,TRUE,C131))</f>
        <v>392</v>
      </c>
      <c r="D134">
        <f t="shared" ref="D134:J134" ca="1" si="551">INDIRECT(ADDRESS(71,3,1,TRUE,D131))</f>
        <v>115</v>
      </c>
      <c r="E134">
        <f t="shared" ca="1" si="551"/>
        <v>133</v>
      </c>
      <c r="F134">
        <f t="shared" ca="1" si="551"/>
        <v>201</v>
      </c>
      <c r="G134">
        <f t="shared" ca="1" si="551"/>
        <v>177</v>
      </c>
      <c r="H134">
        <f t="shared" ca="1" si="551"/>
        <v>127</v>
      </c>
      <c r="I134">
        <f t="shared" ca="1" si="551"/>
        <v>131</v>
      </c>
      <c r="J134">
        <f t="shared" ca="1" si="551"/>
        <v>206</v>
      </c>
      <c r="K134">
        <f t="shared" ref="K134:L134" ca="1" si="552">INDIRECT(ADDRESS(71,3,1,TRUE,K131))</f>
        <v>195</v>
      </c>
      <c r="L134">
        <f t="shared" ca="1" si="552"/>
        <v>107</v>
      </c>
      <c r="M134">
        <f t="shared" ref="M134:N134" ca="1" si="553">INDIRECT(ADDRESS(71,3,1,TRUE,M131))</f>
        <v>83</v>
      </c>
      <c r="N134">
        <f t="shared" ca="1" si="553"/>
        <v>167</v>
      </c>
      <c r="O134">
        <f t="shared" ref="O134:Q134" ca="1" si="554">INDIRECT(ADDRESS(71,3,1,TRUE,O131))</f>
        <v>33</v>
      </c>
      <c r="P134">
        <f t="shared" ca="1" si="554"/>
        <v>56</v>
      </c>
      <c r="Q134">
        <f t="shared" ca="1" si="554"/>
        <v>221</v>
      </c>
      <c r="R134">
        <f t="shared" ref="R134:S134" ca="1" si="555">INDIRECT(ADDRESS(71,3,1,TRUE,R131))</f>
        <v>374</v>
      </c>
      <c r="S134">
        <f t="shared" ca="1" si="555"/>
        <v>18</v>
      </c>
      <c r="W134" s="4" t="s">
        <v>5</v>
      </c>
      <c r="X134" s="7">
        <f t="shared" ca="1" si="534"/>
        <v>32.263374485596707</v>
      </c>
      <c r="Y134" s="7">
        <f t="shared" ca="1" si="534"/>
        <v>34.638554216867469</v>
      </c>
      <c r="Z134" s="7">
        <f t="shared" ca="1" si="534"/>
        <v>36.740331491712709</v>
      </c>
      <c r="AA134" s="7">
        <f t="shared" ca="1" si="534"/>
        <v>35.575221238938056</v>
      </c>
      <c r="AB134" s="7">
        <f t="shared" ca="1" si="534"/>
        <v>38.394793926247289</v>
      </c>
      <c r="AC134" s="7">
        <f t="shared" ca="1" si="534"/>
        <v>34.048257372654156</v>
      </c>
      <c r="AD134" s="7">
        <f t="shared" ca="1" si="534"/>
        <v>35.890410958904113</v>
      </c>
      <c r="AE134" s="7">
        <f t="shared" ca="1" si="534"/>
        <v>33.06581059390048</v>
      </c>
      <c r="AF134" s="11" t="s">
        <v>5</v>
      </c>
      <c r="AG134" s="7">
        <f t="shared" ca="1" si="535"/>
        <v>40.54054054054054</v>
      </c>
      <c r="AH134" s="7">
        <f t="shared" ca="1" si="535"/>
        <v>40.530303030303031</v>
      </c>
      <c r="AI134" s="7">
        <f t="shared" ca="1" si="535"/>
        <v>27.759197324414714</v>
      </c>
      <c r="AJ134" s="7">
        <f t="shared" ca="1" si="535"/>
        <v>33.20079522862823</v>
      </c>
      <c r="AK134" s="7">
        <f t="shared" ca="1" si="535"/>
        <v>32.352941176470587</v>
      </c>
      <c r="AL134" s="7">
        <f t="shared" ca="1" si="535"/>
        <v>40</v>
      </c>
      <c r="AM134" s="7">
        <f t="shared" ca="1" si="535"/>
        <v>35.079365079365083</v>
      </c>
      <c r="AN134" s="7">
        <f t="shared" ca="1" si="535"/>
        <v>32.297063903281519</v>
      </c>
      <c r="AO134" s="7">
        <f t="shared" ca="1" si="535"/>
        <v>31.578947368421051</v>
      </c>
    </row>
    <row r="135" spans="1:62">
      <c r="B135" t="s">
        <v>7</v>
      </c>
      <c r="C135">
        <f ca="1">INDIRECT(ADDRESS(71,4,1,TRUE,C131))</f>
        <v>293</v>
      </c>
      <c r="D135">
        <f t="shared" ref="D135:J135" ca="1" si="556">INDIRECT(ADDRESS(71,4,1,TRUE,D131))</f>
        <v>75</v>
      </c>
      <c r="E135">
        <f t="shared" ca="1" si="556"/>
        <v>97</v>
      </c>
      <c r="F135">
        <f t="shared" ca="1" si="556"/>
        <v>150</v>
      </c>
      <c r="G135">
        <f t="shared" ca="1" si="556"/>
        <v>132</v>
      </c>
      <c r="H135">
        <f t="shared" ca="1" si="556"/>
        <v>111</v>
      </c>
      <c r="I135">
        <f t="shared" ca="1" si="556"/>
        <v>90</v>
      </c>
      <c r="J135">
        <f t="shared" ca="1" si="556"/>
        <v>169</v>
      </c>
      <c r="K135">
        <f t="shared" ref="K135:L135" ca="1" si="557">INDIRECT(ADDRESS(71,4,1,TRUE,K131))</f>
        <v>137</v>
      </c>
      <c r="L135">
        <f t="shared" ca="1" si="557"/>
        <v>62</v>
      </c>
      <c r="M135">
        <f t="shared" ref="M135:N135" ca="1" si="558">INDIRECT(ADDRESS(71,4,1,TRUE,M131))</f>
        <v>41</v>
      </c>
      <c r="N135">
        <f t="shared" ca="1" si="558"/>
        <v>118</v>
      </c>
      <c r="O135">
        <f t="shared" ref="O135:Q135" ca="1" si="559">INDIRECT(ADDRESS(71,4,1,TRUE,O131))</f>
        <v>30</v>
      </c>
      <c r="P135">
        <f t="shared" ca="1" si="559"/>
        <v>27</v>
      </c>
      <c r="Q135">
        <f t="shared" ca="1" si="559"/>
        <v>176</v>
      </c>
      <c r="R135">
        <f t="shared" ref="R135:S135" ca="1" si="560">INDIRECT(ADDRESS(71,4,1,TRUE,R131))</f>
        <v>281</v>
      </c>
      <c r="S135">
        <f t="shared" ca="1" si="560"/>
        <v>12</v>
      </c>
      <c r="W135" s="4" t="s">
        <v>6</v>
      </c>
      <c r="X135" s="7">
        <f t="shared" ca="1" si="534"/>
        <v>24.115226337448561</v>
      </c>
      <c r="Y135" s="7">
        <f t="shared" ca="1" si="534"/>
        <v>22.590361445783131</v>
      </c>
      <c r="Z135" s="7">
        <f t="shared" ca="1" si="534"/>
        <v>26.795580110497237</v>
      </c>
      <c r="AA135" s="7">
        <f t="shared" ca="1" si="534"/>
        <v>26.548672566371682</v>
      </c>
      <c r="AB135" s="7">
        <f t="shared" ca="1" si="534"/>
        <v>28.633405639913232</v>
      </c>
      <c r="AC135" s="7">
        <f t="shared" ca="1" si="534"/>
        <v>29.758713136729224</v>
      </c>
      <c r="AD135" s="7">
        <f t="shared" ca="1" si="534"/>
        <v>24.657534246575342</v>
      </c>
      <c r="AE135" s="7">
        <f t="shared" ca="1" si="534"/>
        <v>27.126805778491171</v>
      </c>
      <c r="AF135" s="11" t="s">
        <v>6</v>
      </c>
      <c r="AG135" s="7">
        <f t="shared" ca="1" si="535"/>
        <v>28.482328482328484</v>
      </c>
      <c r="AH135" s="7">
        <f t="shared" ca="1" si="535"/>
        <v>23.484848484848484</v>
      </c>
      <c r="AI135" s="7">
        <f t="shared" ca="1" si="535"/>
        <v>13.7123745819398</v>
      </c>
      <c r="AJ135" s="7">
        <f t="shared" ca="1" si="535"/>
        <v>23.459244532803179</v>
      </c>
      <c r="AK135" s="7">
        <f t="shared" ca="1" si="535"/>
        <v>29.411764705882351</v>
      </c>
      <c r="AL135" s="7">
        <f t="shared" ca="1" si="535"/>
        <v>19.285714285714285</v>
      </c>
      <c r="AM135" s="7">
        <f t="shared" ca="1" si="535"/>
        <v>27.936507936507937</v>
      </c>
      <c r="AN135" s="7">
        <f t="shared" ca="1" si="535"/>
        <v>24.265975820379964</v>
      </c>
      <c r="AO135" s="7">
        <f t="shared" ca="1" si="535"/>
        <v>21.05263157894737</v>
      </c>
      <c r="AQ135" s="10">
        <f ca="1">SUM(Y136:Y137)</f>
        <v>20.481927710843372</v>
      </c>
      <c r="AR135" s="10">
        <f t="shared" ref="AR135" ca="1" si="561">SUM(Z136:Z137)</f>
        <v>17.403314917127073</v>
      </c>
      <c r="AS135" s="10">
        <f t="shared" ref="AS135" ca="1" si="562">SUM(AA136:AA137)</f>
        <v>15.929203539823009</v>
      </c>
      <c r="AT135" s="10">
        <f t="shared" ref="AT135" ca="1" si="563">SUM(AB136:AB137)</f>
        <v>16.052060737527114</v>
      </c>
      <c r="AU135" s="10">
        <f t="shared" ref="AU135" ca="1" si="564">SUM(AC136:AC137)</f>
        <v>14.209115281501342</v>
      </c>
      <c r="AV135" s="10">
        <f t="shared" ref="AV135" ca="1" si="565">SUM(AD136:AD137)</f>
        <v>14.794520547945206</v>
      </c>
      <c r="AW135" s="10">
        <f t="shared" ref="AW135" ca="1" si="566">SUM(AE136:AE137)</f>
        <v>16.853932584269664</v>
      </c>
      <c r="AX135" s="10"/>
      <c r="AY135" s="10">
        <f ca="1">SUM(AG135:AG136)</f>
        <v>43.659043659043661</v>
      </c>
      <c r="AZ135" s="10">
        <f t="shared" ref="AZ135" ca="1" si="567">SUM(AH135:AH136)</f>
        <v>42.424242424242422</v>
      </c>
      <c r="BA135" s="10">
        <f t="shared" ref="BA135" ca="1" si="568">SUM(AI135:AI136)</f>
        <v>27.090301003344482</v>
      </c>
      <c r="BB135" s="10">
        <f t="shared" ref="BB135" ca="1" si="569">SUM(AJ135:AJ136)</f>
        <v>57.85288270377734</v>
      </c>
      <c r="BC135" s="10">
        <f t="shared" ref="BC135" ca="1" si="570">SUM(AK135:AK136)</f>
        <v>47.058823529411768</v>
      </c>
      <c r="BD135" s="10">
        <f t="shared" ref="BD135" ca="1" si="571">SUM(AL135:AL136)</f>
        <v>35.714285714285708</v>
      </c>
      <c r="BE135" s="10">
        <f t="shared" ref="BE135" ca="1" si="572">SUM(AM135:AM136)</f>
        <v>42.698412698412696</v>
      </c>
      <c r="BF135" s="10">
        <f t="shared" ref="BF135" ca="1" si="573">SUM(AN135:AN136)</f>
        <v>38.3419689119171</v>
      </c>
      <c r="BG135" s="10">
        <f t="shared" ref="BG135" ca="1" si="574">SUM(AO135:AO136)</f>
        <v>38.596491228070178</v>
      </c>
      <c r="BI135" s="3">
        <f ca="1">BC135-BD135</f>
        <v>11.34453781512606</v>
      </c>
      <c r="BJ135" s="3">
        <f ca="1">BG135-BF135</f>
        <v>0.25452231615307852</v>
      </c>
    </row>
    <row r="136" spans="1:62">
      <c r="B136" t="s">
        <v>8</v>
      </c>
      <c r="C136">
        <f ca="1">INDIRECT(ADDRESS(71,5,1,TRUE,C131))</f>
        <v>173</v>
      </c>
      <c r="D136">
        <f t="shared" ref="D136:J136" ca="1" si="575">INDIRECT(ADDRESS(71,5,1,TRUE,D131))</f>
        <v>61</v>
      </c>
      <c r="E136">
        <f t="shared" ca="1" si="575"/>
        <v>58</v>
      </c>
      <c r="F136">
        <f t="shared" ca="1" si="575"/>
        <v>82</v>
      </c>
      <c r="G136">
        <f t="shared" ca="1" si="575"/>
        <v>73</v>
      </c>
      <c r="H136">
        <f t="shared" ca="1" si="575"/>
        <v>49</v>
      </c>
      <c r="I136">
        <f t="shared" ca="1" si="575"/>
        <v>52</v>
      </c>
      <c r="J136">
        <f t="shared" ca="1" si="575"/>
        <v>96</v>
      </c>
      <c r="K136">
        <f t="shared" ref="K136:L136" ca="1" si="576">INDIRECT(ADDRESS(71,5,1,TRUE,K131))</f>
        <v>73</v>
      </c>
      <c r="L136">
        <f t="shared" ca="1" si="576"/>
        <v>50</v>
      </c>
      <c r="M136">
        <f t="shared" ref="M136:N136" ca="1" si="577">INDIRECT(ADDRESS(71,5,1,TRUE,M131))</f>
        <v>40</v>
      </c>
      <c r="N136">
        <f t="shared" ca="1" si="577"/>
        <v>173</v>
      </c>
      <c r="O136">
        <f t="shared" ref="O136:Q136" ca="1" si="578">INDIRECT(ADDRESS(71,5,1,TRUE,O131))</f>
        <v>18</v>
      </c>
      <c r="P136">
        <f t="shared" ca="1" si="578"/>
        <v>23</v>
      </c>
      <c r="Q136">
        <f t="shared" ca="1" si="578"/>
        <v>93</v>
      </c>
      <c r="R136">
        <f t="shared" ref="R136:S136" ca="1" si="579">INDIRECT(ADDRESS(71,5,1,TRUE,R131))</f>
        <v>163</v>
      </c>
      <c r="S136">
        <f t="shared" ca="1" si="579"/>
        <v>10</v>
      </c>
      <c r="W136" s="4" t="s">
        <v>7</v>
      </c>
      <c r="X136" s="7">
        <f t="shared" ca="1" si="534"/>
        <v>14.238683127572017</v>
      </c>
      <c r="Y136" s="7">
        <f t="shared" ca="1" si="534"/>
        <v>18.373493975903614</v>
      </c>
      <c r="Z136" s="7">
        <f t="shared" ca="1" si="534"/>
        <v>16.022099447513813</v>
      </c>
      <c r="AA136" s="7">
        <f t="shared" ca="1" si="534"/>
        <v>14.513274336283185</v>
      </c>
      <c r="AB136" s="7">
        <f t="shared" ca="1" si="534"/>
        <v>15.835140997830802</v>
      </c>
      <c r="AC136" s="7">
        <f t="shared" ca="1" si="534"/>
        <v>13.136729222520108</v>
      </c>
      <c r="AD136" s="7">
        <f t="shared" ca="1" si="534"/>
        <v>14.246575342465754</v>
      </c>
      <c r="AE136" s="7">
        <f t="shared" ca="1" si="534"/>
        <v>15.409309791332264</v>
      </c>
      <c r="AF136" s="11" t="s">
        <v>7</v>
      </c>
      <c r="AG136" s="7">
        <f t="shared" ca="1" si="535"/>
        <v>15.176715176715177</v>
      </c>
      <c r="AH136" s="7">
        <f t="shared" ca="1" si="535"/>
        <v>18.939393939393938</v>
      </c>
      <c r="AI136" s="7">
        <f t="shared" ca="1" si="535"/>
        <v>13.377926421404682</v>
      </c>
      <c r="AJ136" s="7">
        <f t="shared" ca="1" si="535"/>
        <v>34.393638170974157</v>
      </c>
      <c r="AK136" s="7">
        <f t="shared" ca="1" si="535"/>
        <v>17.647058823529413</v>
      </c>
      <c r="AL136" s="7">
        <f t="shared" ca="1" si="535"/>
        <v>16.428571428571427</v>
      </c>
      <c r="AM136" s="7">
        <f t="shared" ca="1" si="535"/>
        <v>14.761904761904763</v>
      </c>
      <c r="AN136" s="7">
        <f t="shared" ca="1" si="535"/>
        <v>14.075993091537134</v>
      </c>
      <c r="AO136" s="7">
        <f t="shared" ca="1" si="535"/>
        <v>17.543859649122808</v>
      </c>
    </row>
    <row r="137" spans="1:62">
      <c r="B137" t="s">
        <v>92</v>
      </c>
      <c r="C137">
        <f ca="1">INDIRECT(ADDRESS(71,6,1,TRUE,C131))</f>
        <v>15</v>
      </c>
      <c r="D137">
        <f t="shared" ref="D137:J137" ca="1" si="580">INDIRECT(ADDRESS(71,6,1,TRUE,D131))</f>
        <v>7</v>
      </c>
      <c r="E137">
        <f t="shared" ca="1" si="580"/>
        <v>5</v>
      </c>
      <c r="F137">
        <f t="shared" ca="1" si="580"/>
        <v>8</v>
      </c>
      <c r="G137">
        <f t="shared" ca="1" si="580"/>
        <v>1</v>
      </c>
      <c r="H137">
        <f t="shared" ca="1" si="580"/>
        <v>4</v>
      </c>
      <c r="I137">
        <f t="shared" ca="1" si="580"/>
        <v>2</v>
      </c>
      <c r="J137">
        <f t="shared" ca="1" si="580"/>
        <v>9</v>
      </c>
      <c r="K137">
        <f t="shared" ref="K137:L137" ca="1" si="581">INDIRECT(ADDRESS(71,6,1,TRUE,K131))</f>
        <v>5</v>
      </c>
      <c r="L137">
        <f t="shared" ca="1" si="581"/>
        <v>8</v>
      </c>
      <c r="M137">
        <f t="shared" ref="M137:N137" ca="1" si="582">INDIRECT(ADDRESS(71,6,1,TRUE,M131))</f>
        <v>5</v>
      </c>
      <c r="N137">
        <f t="shared" ca="1" si="582"/>
        <v>4</v>
      </c>
      <c r="O137">
        <f t="shared" ref="O137:Q137" ca="1" si="583">INDIRECT(ADDRESS(71,6,1,TRUE,O131))</f>
        <v>3</v>
      </c>
      <c r="P137">
        <f t="shared" ca="1" si="583"/>
        <v>3</v>
      </c>
      <c r="Q137">
        <f t="shared" ca="1" si="583"/>
        <v>5</v>
      </c>
      <c r="R137">
        <f t="shared" ref="R137:S137" ca="1" si="584">INDIRECT(ADDRESS(71,6,1,TRUE,R131))</f>
        <v>12</v>
      </c>
      <c r="S137">
        <f t="shared" ca="1" si="584"/>
        <v>3</v>
      </c>
      <c r="W137" s="4" t="s">
        <v>8</v>
      </c>
      <c r="X137" s="7">
        <f t="shared" ca="1" si="534"/>
        <v>1.2345679012345678</v>
      </c>
      <c r="Y137" s="7">
        <f t="shared" ca="1" si="534"/>
        <v>2.1084337349397591</v>
      </c>
      <c r="Z137" s="7">
        <f t="shared" ca="1" si="534"/>
        <v>1.3812154696132597</v>
      </c>
      <c r="AA137" s="7">
        <f t="shared" ca="1" si="534"/>
        <v>1.415929203539823</v>
      </c>
      <c r="AB137" s="7">
        <f t="shared" ca="1" si="534"/>
        <v>0.21691973969631237</v>
      </c>
      <c r="AC137" s="7">
        <f t="shared" ca="1" si="534"/>
        <v>1.0723860589812333</v>
      </c>
      <c r="AD137" s="7">
        <f t="shared" ca="1" si="534"/>
        <v>0.54794520547945202</v>
      </c>
      <c r="AE137" s="7">
        <f t="shared" ca="1" si="534"/>
        <v>1.4446227929373996</v>
      </c>
      <c r="AF137" s="11" t="s">
        <v>8</v>
      </c>
      <c r="AG137" s="7">
        <f t="shared" ca="1" si="535"/>
        <v>1.0395010395010396</v>
      </c>
      <c r="AH137" s="7">
        <f t="shared" ca="1" si="535"/>
        <v>3.0303030303030303</v>
      </c>
      <c r="AI137" s="7">
        <f t="shared" ca="1" si="535"/>
        <v>1.6722408026755853</v>
      </c>
      <c r="AJ137" s="7">
        <f t="shared" ca="1" si="535"/>
        <v>0.79522862823061635</v>
      </c>
      <c r="AK137" s="7">
        <f t="shared" ca="1" si="535"/>
        <v>2.9411764705882355</v>
      </c>
      <c r="AL137" s="7">
        <f t="shared" ca="1" si="535"/>
        <v>2.1428571428571428</v>
      </c>
      <c r="AM137" s="7">
        <f t="shared" ca="1" si="535"/>
        <v>0.79365079365079361</v>
      </c>
      <c r="AN137" s="7">
        <f t="shared" ca="1" si="535"/>
        <v>1.0362694300518134</v>
      </c>
      <c r="AO137" s="7">
        <f t="shared" ca="1" si="535"/>
        <v>5.2631578947368425</v>
      </c>
    </row>
    <row r="139" spans="1:62">
      <c r="A139" s="1" t="s">
        <v>34</v>
      </c>
      <c r="C139" t="s">
        <v>102</v>
      </c>
      <c r="D139" t="s">
        <v>103</v>
      </c>
      <c r="E139" t="s">
        <v>104</v>
      </c>
      <c r="F139" t="s">
        <v>97</v>
      </c>
      <c r="G139" t="s">
        <v>98</v>
      </c>
      <c r="H139" t="s">
        <v>99</v>
      </c>
      <c r="I139" t="s">
        <v>100</v>
      </c>
      <c r="J139" t="s">
        <v>101</v>
      </c>
      <c r="K139" t="s">
        <v>106</v>
      </c>
      <c r="L139" t="s">
        <v>108</v>
      </c>
      <c r="M139" t="s">
        <v>109</v>
      </c>
      <c r="N139" t="s">
        <v>112</v>
      </c>
      <c r="O139" t="s">
        <v>117</v>
      </c>
      <c r="P139" t="s">
        <v>118</v>
      </c>
      <c r="Q139" t="s">
        <v>121</v>
      </c>
      <c r="R139" t="s">
        <v>119</v>
      </c>
      <c r="S139" t="s">
        <v>120</v>
      </c>
      <c r="U139" s="1" t="s">
        <v>34</v>
      </c>
      <c r="X139" s="8" t="s">
        <v>102</v>
      </c>
      <c r="Y139" s="8" t="s">
        <v>103</v>
      </c>
      <c r="Z139" s="8" t="s">
        <v>104</v>
      </c>
      <c r="AA139" s="8" t="s">
        <v>97</v>
      </c>
      <c r="AB139" s="8" t="s">
        <v>98</v>
      </c>
      <c r="AC139" s="8" t="s">
        <v>99</v>
      </c>
      <c r="AD139" s="8" t="s">
        <v>100</v>
      </c>
      <c r="AE139" s="8" t="s">
        <v>101</v>
      </c>
      <c r="AG139" s="8" t="s">
        <v>106</v>
      </c>
      <c r="AH139" s="8" t="s">
        <v>108</v>
      </c>
      <c r="AI139" s="8" t="s">
        <v>109</v>
      </c>
      <c r="AJ139" s="8" t="s">
        <v>112</v>
      </c>
      <c r="AK139" s="12" t="s">
        <v>117</v>
      </c>
      <c r="AL139" s="12" t="s">
        <v>118</v>
      </c>
      <c r="AM139" s="12" t="s">
        <v>121</v>
      </c>
      <c r="AN139" s="12" t="s">
        <v>119</v>
      </c>
      <c r="AO139" s="12" t="s">
        <v>120</v>
      </c>
      <c r="AQ139" s="8" t="s">
        <v>103</v>
      </c>
      <c r="AR139" s="8" t="s">
        <v>104</v>
      </c>
      <c r="AS139" s="8" t="s">
        <v>97</v>
      </c>
      <c r="AT139" s="8" t="s">
        <v>98</v>
      </c>
      <c r="AU139" s="8" t="s">
        <v>99</v>
      </c>
      <c r="AV139" s="8" t="s">
        <v>100</v>
      </c>
      <c r="AW139" s="8" t="s">
        <v>101</v>
      </c>
      <c r="AY139" s="8" t="s">
        <v>106</v>
      </c>
      <c r="AZ139" s="8" t="s">
        <v>108</v>
      </c>
      <c r="BA139" s="8" t="s">
        <v>109</v>
      </c>
      <c r="BB139" s="8" t="s">
        <v>112</v>
      </c>
      <c r="BC139" s="12" t="s">
        <v>117</v>
      </c>
      <c r="BD139" s="12" t="s">
        <v>118</v>
      </c>
      <c r="BE139" s="12" t="s">
        <v>121</v>
      </c>
      <c r="BF139" s="12" t="s">
        <v>119</v>
      </c>
      <c r="BG139" s="12" t="s">
        <v>120</v>
      </c>
    </row>
    <row r="140" spans="1:62">
      <c r="B140" t="s">
        <v>4</v>
      </c>
      <c r="C140">
        <f ca="1">INDIRECT(ADDRESS(74,1,1,TRUE,C139))</f>
        <v>346</v>
      </c>
      <c r="D140">
        <f t="shared" ref="D140:J140" ca="1" si="585">INDIRECT(ADDRESS(74,1,1,TRUE,D139))</f>
        <v>25</v>
      </c>
      <c r="E140">
        <f t="shared" ca="1" si="585"/>
        <v>22</v>
      </c>
      <c r="F140">
        <f t="shared" ca="1" si="585"/>
        <v>46</v>
      </c>
      <c r="G140">
        <f t="shared" ca="1" si="585"/>
        <v>33</v>
      </c>
      <c r="H140">
        <f t="shared" ca="1" si="585"/>
        <v>35</v>
      </c>
      <c r="I140">
        <f t="shared" ca="1" si="585"/>
        <v>64</v>
      </c>
      <c r="J140">
        <f t="shared" ca="1" si="585"/>
        <v>63</v>
      </c>
      <c r="K140">
        <f t="shared" ref="K140:L140" ca="1" si="586">INDIRECT(ADDRESS(74,1,1,TRUE,K139))</f>
        <v>2</v>
      </c>
      <c r="L140">
        <f t="shared" ca="1" si="586"/>
        <v>0</v>
      </c>
      <c r="M140">
        <f t="shared" ref="M140:N140" ca="1" si="587">INDIRECT(ADDRESS(74,1,1,TRUE,M139))</f>
        <v>1</v>
      </c>
      <c r="N140">
        <f t="shared" ca="1" si="587"/>
        <v>0</v>
      </c>
      <c r="O140">
        <f t="shared" ref="O140:Q140" ca="1" si="588">INDIRECT(ADDRESS(74,1,1,TRUE,O139))</f>
        <v>9</v>
      </c>
      <c r="P140">
        <f t="shared" ca="1" si="588"/>
        <v>11</v>
      </c>
      <c r="Q140">
        <f t="shared" ca="1" si="588"/>
        <v>57</v>
      </c>
      <c r="R140">
        <f t="shared" ref="R140:S140" ca="1" si="589">INDIRECT(ADDRESS(74,1,1,TRUE,R139))</f>
        <v>199</v>
      </c>
      <c r="S140">
        <f t="shared" ca="1" si="589"/>
        <v>13</v>
      </c>
      <c r="W140" s="4" t="s">
        <v>92</v>
      </c>
      <c r="X140" s="7">
        <f t="shared" ref="X140:AE145" ca="1" si="590">C140*100/C$6</f>
        <v>28.477366255144034</v>
      </c>
      <c r="Y140" s="7">
        <f t="shared" ca="1" si="590"/>
        <v>7.5301204819277112</v>
      </c>
      <c r="Z140" s="7">
        <f t="shared" ca="1" si="590"/>
        <v>6.0773480662983426</v>
      </c>
      <c r="AA140" s="7">
        <f t="shared" ca="1" si="590"/>
        <v>8.1415929203539825</v>
      </c>
      <c r="AB140" s="7">
        <f t="shared" ca="1" si="590"/>
        <v>7.1583514099783079</v>
      </c>
      <c r="AC140" s="7">
        <f t="shared" ca="1" si="590"/>
        <v>9.3833780160857909</v>
      </c>
      <c r="AD140" s="7">
        <f t="shared" ca="1" si="590"/>
        <v>17.534246575342465</v>
      </c>
      <c r="AE140" s="7">
        <f t="shared" ca="1" si="590"/>
        <v>10.112359550561798</v>
      </c>
      <c r="AF140" s="11" t="s">
        <v>92</v>
      </c>
      <c r="AG140" s="7">
        <f t="shared" ref="AG140:AO145" ca="1" si="591">K140*100/K$6</f>
        <v>0.41580041580041582</v>
      </c>
      <c r="AH140" s="7">
        <f t="shared" ca="1" si="591"/>
        <v>0</v>
      </c>
      <c r="AI140" s="7">
        <f t="shared" ca="1" si="591"/>
        <v>0.33444816053511706</v>
      </c>
      <c r="AJ140" s="7">
        <f t="shared" ca="1" si="591"/>
        <v>0</v>
      </c>
      <c r="AK140" s="7">
        <f t="shared" ca="1" si="591"/>
        <v>8.8235294117647065</v>
      </c>
      <c r="AL140" s="7">
        <f t="shared" ca="1" si="591"/>
        <v>7.8571428571428568</v>
      </c>
      <c r="AM140" s="7">
        <f t="shared" ca="1" si="591"/>
        <v>9.0476190476190474</v>
      </c>
      <c r="AN140" s="7">
        <f t="shared" ca="1" si="591"/>
        <v>17.184801381692573</v>
      </c>
      <c r="AO140" s="7">
        <f t="shared" ca="1" si="591"/>
        <v>22.807017543859651</v>
      </c>
    </row>
    <row r="141" spans="1:62">
      <c r="B141" t="s">
        <v>5</v>
      </c>
      <c r="C141">
        <f ca="1">INDIRECT(ADDRESS(74,2,1,TRUE,C139))</f>
        <v>471</v>
      </c>
      <c r="D141">
        <f t="shared" ref="D141:J141" ca="1" si="592">INDIRECT(ADDRESS(74,2,1,TRUE,D139))</f>
        <v>148</v>
      </c>
      <c r="E141">
        <f t="shared" ca="1" si="592"/>
        <v>133</v>
      </c>
      <c r="F141">
        <f t="shared" ca="1" si="592"/>
        <v>230</v>
      </c>
      <c r="G141">
        <f t="shared" ca="1" si="592"/>
        <v>209</v>
      </c>
      <c r="H141">
        <f t="shared" ca="1" si="592"/>
        <v>159</v>
      </c>
      <c r="I141">
        <f t="shared" ca="1" si="592"/>
        <v>139</v>
      </c>
      <c r="J141">
        <f t="shared" ca="1" si="592"/>
        <v>259</v>
      </c>
      <c r="K141">
        <f t="shared" ref="K141:L141" ca="1" si="593">INDIRECT(ADDRESS(74,2,1,TRUE,K139))</f>
        <v>260</v>
      </c>
      <c r="L141">
        <f t="shared" ca="1" si="593"/>
        <v>104</v>
      </c>
      <c r="M141">
        <f t="shared" ref="M141:N141" ca="1" si="594">INDIRECT(ADDRESS(74,2,1,TRUE,M139))</f>
        <v>153</v>
      </c>
      <c r="N141">
        <f t="shared" ca="1" si="594"/>
        <v>241</v>
      </c>
      <c r="O141">
        <f t="shared" ref="O141:Q141" ca="1" si="595">INDIRECT(ADDRESS(74,2,1,TRUE,O139))</f>
        <v>37</v>
      </c>
      <c r="P141">
        <f t="shared" ca="1" si="595"/>
        <v>64</v>
      </c>
      <c r="Q141">
        <f t="shared" ca="1" si="595"/>
        <v>278</v>
      </c>
      <c r="R141">
        <f t="shared" ref="R141:S141" ca="1" si="596">INDIRECT(ADDRESS(74,2,1,TRUE,R139))</f>
        <v>458</v>
      </c>
      <c r="S141">
        <f t="shared" ca="1" si="596"/>
        <v>13</v>
      </c>
      <c r="W141" s="4" t="s">
        <v>4</v>
      </c>
      <c r="X141" s="7">
        <f t="shared" ca="1" si="590"/>
        <v>38.76543209876543</v>
      </c>
      <c r="Y141" s="7">
        <f t="shared" ca="1" si="590"/>
        <v>44.578313253012048</v>
      </c>
      <c r="Z141" s="7">
        <f t="shared" ca="1" si="590"/>
        <v>36.740331491712709</v>
      </c>
      <c r="AA141" s="7">
        <f t="shared" ca="1" si="590"/>
        <v>40.707964601769909</v>
      </c>
      <c r="AB141" s="7">
        <f t="shared" ca="1" si="590"/>
        <v>45.336225596529282</v>
      </c>
      <c r="AC141" s="7">
        <f t="shared" ca="1" si="590"/>
        <v>42.627345844504021</v>
      </c>
      <c r="AD141" s="7">
        <f t="shared" ca="1" si="590"/>
        <v>38.082191780821915</v>
      </c>
      <c r="AE141" s="7">
        <f t="shared" ca="1" si="590"/>
        <v>41.573033707865171</v>
      </c>
      <c r="AF141" s="11" t="s">
        <v>4</v>
      </c>
      <c r="AG141" s="7">
        <f t="shared" ca="1" si="591"/>
        <v>54.054054054054056</v>
      </c>
      <c r="AH141" s="7">
        <f t="shared" ca="1" si="591"/>
        <v>39.393939393939391</v>
      </c>
      <c r="AI141" s="7">
        <f t="shared" ca="1" si="591"/>
        <v>51.170568561872912</v>
      </c>
      <c r="AJ141" s="7">
        <f t="shared" ca="1" si="591"/>
        <v>47.912524850894634</v>
      </c>
      <c r="AK141" s="7">
        <f t="shared" ca="1" si="591"/>
        <v>36.274509803921568</v>
      </c>
      <c r="AL141" s="7">
        <f t="shared" ca="1" si="591"/>
        <v>45.714285714285715</v>
      </c>
      <c r="AM141" s="7">
        <f t="shared" ca="1" si="591"/>
        <v>44.126984126984127</v>
      </c>
      <c r="AN141" s="7">
        <f t="shared" ca="1" si="591"/>
        <v>39.550949913644217</v>
      </c>
      <c r="AO141" s="7">
        <f t="shared" ca="1" si="591"/>
        <v>22.807017543859651</v>
      </c>
      <c r="AQ141" s="10">
        <f ca="1">SUM(Y141:Y142)</f>
        <v>77.108433734939752</v>
      </c>
      <c r="AR141" s="10">
        <f ca="1">SUM(Z141:Z142)</f>
        <v>75.966850828729292</v>
      </c>
      <c r="AS141" s="10">
        <f ca="1">SUM(AA141:AA142)</f>
        <v>78.584070796460168</v>
      </c>
      <c r="AT141" s="10">
        <f ca="1">SUM(AB141:AB142)</f>
        <v>78.308026030368751</v>
      </c>
      <c r="AU141" s="10">
        <f ca="1">SUM(AC141:AC142)</f>
        <v>77.479892761394098</v>
      </c>
      <c r="AV141" s="10">
        <f t="shared" ref="AV141" ca="1" si="597">SUM(AD141:AD142)</f>
        <v>71.506849315068493</v>
      </c>
      <c r="AW141" s="10">
        <f t="shared" ref="AW141" ca="1" si="598">SUM(AE141:AE142)</f>
        <v>76.886035313001599</v>
      </c>
      <c r="AY141" s="10">
        <f ca="1">SUM(AG140:AG141)</f>
        <v>54.469854469854475</v>
      </c>
      <c r="AZ141" s="10">
        <f t="shared" ref="AZ141" ca="1" si="599">SUM(AH140:AH141)</f>
        <v>39.393939393939391</v>
      </c>
      <c r="BA141" s="10">
        <f t="shared" ref="BA141" ca="1" si="600">SUM(AI140:AI141)</f>
        <v>51.50501672240803</v>
      </c>
      <c r="BB141" s="10">
        <f t="shared" ref="BB141" ca="1" si="601">SUM(AJ140:AJ141)</f>
        <v>47.912524850894634</v>
      </c>
      <c r="BC141" s="10">
        <f t="shared" ref="BC141" ca="1" si="602">SUM(AK140:AK141)</f>
        <v>45.098039215686271</v>
      </c>
      <c r="BD141" s="10">
        <f t="shared" ref="BD141" ca="1" si="603">SUM(AL140:AL141)</f>
        <v>53.571428571428569</v>
      </c>
      <c r="BE141" s="10">
        <f t="shared" ref="BE141" ca="1" si="604">SUM(AM140:AM141)</f>
        <v>53.174603174603178</v>
      </c>
      <c r="BF141" s="10">
        <f t="shared" ref="BF141" ca="1" si="605">SUM(AN140:AN141)</f>
        <v>56.73575129533679</v>
      </c>
      <c r="BG141" s="10">
        <f t="shared" ref="BG141" ca="1" si="606">SUM(AO140:AO141)</f>
        <v>45.614035087719301</v>
      </c>
      <c r="BI141" s="3">
        <f ca="1">BC141-BD141</f>
        <v>-8.4733893557422988</v>
      </c>
      <c r="BJ141" s="3">
        <f ca="1">BG141-BF141</f>
        <v>-11.121716207617489</v>
      </c>
    </row>
    <row r="142" spans="1:62">
      <c r="B142" t="s">
        <v>6</v>
      </c>
      <c r="C142">
        <f ca="1">INDIRECT(ADDRESS(74,3,1,TRUE,C139))</f>
        <v>380</v>
      </c>
      <c r="D142">
        <f t="shared" ref="D142:J142" ca="1" si="607">INDIRECT(ADDRESS(74,3,1,TRUE,D139))</f>
        <v>108</v>
      </c>
      <c r="E142">
        <f t="shared" ca="1" si="607"/>
        <v>142</v>
      </c>
      <c r="F142">
        <f t="shared" ca="1" si="607"/>
        <v>214</v>
      </c>
      <c r="G142">
        <f t="shared" ca="1" si="607"/>
        <v>152</v>
      </c>
      <c r="H142">
        <f t="shared" ca="1" si="607"/>
        <v>130</v>
      </c>
      <c r="I142">
        <f t="shared" ca="1" si="607"/>
        <v>122</v>
      </c>
      <c r="J142">
        <f t="shared" ca="1" si="607"/>
        <v>220</v>
      </c>
      <c r="K142">
        <f t="shared" ref="K142:L142" ca="1" si="608">INDIRECT(ADDRESS(74,3,1,TRUE,K139))</f>
        <v>166</v>
      </c>
      <c r="L142">
        <f t="shared" ca="1" si="608"/>
        <v>106</v>
      </c>
      <c r="M142">
        <f t="shared" ref="M142:N142" ca="1" si="609">INDIRECT(ADDRESS(74,3,1,TRUE,M139))</f>
        <v>108</v>
      </c>
      <c r="N142">
        <f t="shared" ca="1" si="609"/>
        <v>179</v>
      </c>
      <c r="O142">
        <f t="shared" ref="O142:Q142" ca="1" si="610">INDIRECT(ADDRESS(74,3,1,TRUE,O139))</f>
        <v>40</v>
      </c>
      <c r="P142">
        <f t="shared" ca="1" si="610"/>
        <v>43</v>
      </c>
      <c r="Q142">
        <f t="shared" ca="1" si="610"/>
        <v>218</v>
      </c>
      <c r="R142">
        <f t="shared" ref="R142:S142" ca="1" si="611">INDIRECT(ADDRESS(74,3,1,TRUE,R139))</f>
        <v>360</v>
      </c>
      <c r="S142">
        <f t="shared" ca="1" si="611"/>
        <v>20</v>
      </c>
      <c r="W142" s="4" t="s">
        <v>5</v>
      </c>
      <c r="X142" s="7">
        <f t="shared" ca="1" si="590"/>
        <v>31.275720164609055</v>
      </c>
      <c r="Y142" s="7">
        <f t="shared" ca="1" si="590"/>
        <v>32.53012048192771</v>
      </c>
      <c r="Z142" s="7">
        <f t="shared" ca="1" si="590"/>
        <v>39.226519337016576</v>
      </c>
      <c r="AA142" s="7">
        <f t="shared" ca="1" si="590"/>
        <v>37.876106194690266</v>
      </c>
      <c r="AB142" s="7">
        <f t="shared" ca="1" si="590"/>
        <v>32.971800433839476</v>
      </c>
      <c r="AC142" s="7">
        <f t="shared" ca="1" si="590"/>
        <v>34.852546916890077</v>
      </c>
      <c r="AD142" s="7">
        <f t="shared" ca="1" si="590"/>
        <v>33.424657534246577</v>
      </c>
      <c r="AE142" s="7">
        <f t="shared" ca="1" si="590"/>
        <v>35.313001605136435</v>
      </c>
      <c r="AF142" s="11" t="s">
        <v>5</v>
      </c>
      <c r="AG142" s="7">
        <f t="shared" ca="1" si="591"/>
        <v>34.511434511434508</v>
      </c>
      <c r="AH142" s="7">
        <f t="shared" ca="1" si="591"/>
        <v>40.151515151515149</v>
      </c>
      <c r="AI142" s="7">
        <f t="shared" ca="1" si="591"/>
        <v>36.120401337792643</v>
      </c>
      <c r="AJ142" s="7">
        <f t="shared" ca="1" si="591"/>
        <v>35.586481113320076</v>
      </c>
      <c r="AK142" s="7">
        <f t="shared" ca="1" si="591"/>
        <v>39.215686274509807</v>
      </c>
      <c r="AL142" s="7">
        <f t="shared" ca="1" si="591"/>
        <v>30.714285714285715</v>
      </c>
      <c r="AM142" s="7">
        <f t="shared" ca="1" si="591"/>
        <v>34.603174603174601</v>
      </c>
      <c r="AN142" s="7">
        <f t="shared" ca="1" si="591"/>
        <v>31.088082901554404</v>
      </c>
      <c r="AO142" s="7">
        <f t="shared" ca="1" si="591"/>
        <v>35.087719298245617</v>
      </c>
    </row>
    <row r="143" spans="1:62">
      <c r="B143" t="s">
        <v>7</v>
      </c>
      <c r="C143">
        <f ca="1">INDIRECT(ADDRESS(74,4,1,TRUE,C139))</f>
        <v>90</v>
      </c>
      <c r="D143">
        <f t="shared" ref="D143:J143" ca="1" si="612">INDIRECT(ADDRESS(74,4,1,TRUE,D139))</f>
        <v>27</v>
      </c>
      <c r="E143">
        <f t="shared" ca="1" si="612"/>
        <v>38</v>
      </c>
      <c r="F143">
        <f t="shared" ca="1" si="612"/>
        <v>44</v>
      </c>
      <c r="G143">
        <f t="shared" ca="1" si="612"/>
        <v>44</v>
      </c>
      <c r="H143">
        <f t="shared" ca="1" si="612"/>
        <v>29</v>
      </c>
      <c r="I143">
        <f t="shared" ca="1" si="612"/>
        <v>26</v>
      </c>
      <c r="J143">
        <f t="shared" ca="1" si="612"/>
        <v>50</v>
      </c>
      <c r="K143">
        <f t="shared" ref="K143:L143" ca="1" si="613">INDIRECT(ADDRESS(74,4,1,TRUE,K139))</f>
        <v>33</v>
      </c>
      <c r="L143">
        <f t="shared" ca="1" si="613"/>
        <v>24</v>
      </c>
      <c r="M143">
        <f t="shared" ref="M143:N143" ca="1" si="614">INDIRECT(ADDRESS(74,4,1,TRUE,M139))</f>
        <v>18</v>
      </c>
      <c r="N143">
        <f t="shared" ca="1" si="614"/>
        <v>45</v>
      </c>
      <c r="O143">
        <f t="shared" ref="O143:Q143" ca="1" si="615">INDIRECT(ADDRESS(74,4,1,TRUE,O139))</f>
        <v>10</v>
      </c>
      <c r="P143">
        <f t="shared" ca="1" si="615"/>
        <v>11</v>
      </c>
      <c r="Q143">
        <f t="shared" ca="1" si="615"/>
        <v>45</v>
      </c>
      <c r="R143">
        <f t="shared" ref="R143:S143" ca="1" si="616">INDIRECT(ADDRESS(74,4,1,TRUE,R139))</f>
        <v>84</v>
      </c>
      <c r="S143">
        <f t="shared" ca="1" si="616"/>
        <v>6</v>
      </c>
      <c r="W143" s="4" t="s">
        <v>6</v>
      </c>
      <c r="X143" s="7">
        <f t="shared" ca="1" si="590"/>
        <v>7.4074074074074074</v>
      </c>
      <c r="Y143" s="7">
        <f t="shared" ca="1" si="590"/>
        <v>8.1325301204819276</v>
      </c>
      <c r="Z143" s="7">
        <f t="shared" ca="1" si="590"/>
        <v>10.497237569060774</v>
      </c>
      <c r="AA143" s="7">
        <f t="shared" ca="1" si="590"/>
        <v>7.7876106194690262</v>
      </c>
      <c r="AB143" s="7">
        <f t="shared" ca="1" si="590"/>
        <v>9.5444685466377432</v>
      </c>
      <c r="AC143" s="7">
        <f t="shared" ca="1" si="590"/>
        <v>7.7747989276139409</v>
      </c>
      <c r="AD143" s="7">
        <f t="shared" ca="1" si="590"/>
        <v>7.1232876712328768</v>
      </c>
      <c r="AE143" s="7">
        <f t="shared" ca="1" si="590"/>
        <v>8.0256821829855536</v>
      </c>
      <c r="AF143" s="11" t="s">
        <v>6</v>
      </c>
      <c r="AG143" s="7">
        <f t="shared" ca="1" si="591"/>
        <v>6.8607068607068609</v>
      </c>
      <c r="AH143" s="7">
        <f t="shared" ca="1" si="591"/>
        <v>9.0909090909090917</v>
      </c>
      <c r="AI143" s="7">
        <f t="shared" ca="1" si="591"/>
        <v>6.0200668896321075</v>
      </c>
      <c r="AJ143" s="7">
        <f t="shared" ca="1" si="591"/>
        <v>8.9463220675944335</v>
      </c>
      <c r="AK143" s="7">
        <f t="shared" ca="1" si="591"/>
        <v>9.8039215686274517</v>
      </c>
      <c r="AL143" s="7">
        <f t="shared" ca="1" si="591"/>
        <v>7.8571428571428568</v>
      </c>
      <c r="AM143" s="7">
        <f t="shared" ca="1" si="591"/>
        <v>7.1428571428571432</v>
      </c>
      <c r="AN143" s="7">
        <f t="shared" ca="1" si="591"/>
        <v>7.2538860103626943</v>
      </c>
      <c r="AO143" s="7">
        <f t="shared" ca="1" si="591"/>
        <v>10.526315789473685</v>
      </c>
      <c r="AQ143" s="10">
        <f ca="1">SUM(Y144:Y145)</f>
        <v>7.2289156626506026</v>
      </c>
      <c r="AR143" s="10">
        <f t="shared" ref="AR143" ca="1" si="617">SUM(Z144:Z145)</f>
        <v>7.458563535911602</v>
      </c>
      <c r="AS143" s="10">
        <f t="shared" ref="AS143" ca="1" si="618">SUM(AA144:AA145)</f>
        <v>5.4867256637168138</v>
      </c>
      <c r="AT143" s="10">
        <f t="shared" ref="AT143" ca="1" si="619">SUM(AB144:AB145)</f>
        <v>4.9891540130151846</v>
      </c>
      <c r="AU143" s="10">
        <f t="shared" ref="AU143" ca="1" si="620">SUM(AC144:AC145)</f>
        <v>5.3619302949061662</v>
      </c>
      <c r="AV143" s="10">
        <f t="shared" ref="AV143" ca="1" si="621">SUM(AD144:AD145)</f>
        <v>3.8356164383561646</v>
      </c>
      <c r="AW143" s="10">
        <f t="shared" ref="AW143" ca="1" si="622">SUM(AE144:AE145)</f>
        <v>4.9759229534510441</v>
      </c>
      <c r="AX143" s="10"/>
      <c r="AY143" s="10">
        <f ca="1">SUM(AG143:AG144)</f>
        <v>10.395010395010395</v>
      </c>
      <c r="AZ143" s="10">
        <f t="shared" ref="AZ143" ca="1" si="623">SUM(AH143:AH144)</f>
        <v>18.939393939393938</v>
      </c>
      <c r="BA143" s="10">
        <f t="shared" ref="BA143" ca="1" si="624">SUM(AI143:AI144)</f>
        <v>11.705685618729097</v>
      </c>
      <c r="BB143" s="10">
        <f t="shared" ref="BB143" ca="1" si="625">SUM(AJ143:AJ144)</f>
        <v>15.904572564612327</v>
      </c>
      <c r="BC143" s="10">
        <f t="shared" ref="BC143" ca="1" si="626">SUM(AK143:AK144)</f>
        <v>12.745098039215687</v>
      </c>
      <c r="BD143" s="10">
        <f t="shared" ref="BD143" ca="1" si="627">SUM(AL143:AL144)</f>
        <v>15.714285714285714</v>
      </c>
      <c r="BE143" s="10">
        <f t="shared" ref="BE143" ca="1" si="628">SUM(AM143:AM144)</f>
        <v>11.904761904761905</v>
      </c>
      <c r="BF143" s="10">
        <f t="shared" ref="BF143" ca="1" si="629">SUM(AN143:AN144)</f>
        <v>11.6580310880829</v>
      </c>
      <c r="BG143" s="10">
        <f t="shared" ref="BG143" ca="1" si="630">SUM(AO143:AO144)</f>
        <v>17.543859649122808</v>
      </c>
      <c r="BI143" s="3">
        <f ca="1">BC143-BD143</f>
        <v>-2.9691876750700263</v>
      </c>
      <c r="BJ143" s="3">
        <f ca="1">BG143-BF143</f>
        <v>5.8858285610399079</v>
      </c>
    </row>
    <row r="144" spans="1:62">
      <c r="B144" t="s">
        <v>8</v>
      </c>
      <c r="C144">
        <f ca="1">INDIRECT(ADDRESS(74,5,1,TRUE,C139))</f>
        <v>55</v>
      </c>
      <c r="D144">
        <f t="shared" ref="D144:J144" ca="1" si="631">INDIRECT(ADDRESS(74,5,1,TRUE,D139))</f>
        <v>22</v>
      </c>
      <c r="E144">
        <f t="shared" ca="1" si="631"/>
        <v>24</v>
      </c>
      <c r="F144">
        <f t="shared" ca="1" si="631"/>
        <v>29</v>
      </c>
      <c r="G144">
        <f t="shared" ca="1" si="631"/>
        <v>21</v>
      </c>
      <c r="H144">
        <f t="shared" ca="1" si="631"/>
        <v>18</v>
      </c>
      <c r="I144">
        <f t="shared" ca="1" si="631"/>
        <v>13</v>
      </c>
      <c r="J144">
        <f t="shared" ca="1" si="631"/>
        <v>28</v>
      </c>
      <c r="K144">
        <f t="shared" ref="K144:L144" ca="1" si="632">INDIRECT(ADDRESS(74,5,1,TRUE,K139))</f>
        <v>17</v>
      </c>
      <c r="L144">
        <f t="shared" ca="1" si="632"/>
        <v>26</v>
      </c>
      <c r="M144">
        <f t="shared" ref="M144:N144" ca="1" si="633">INDIRECT(ADDRESS(74,5,1,TRUE,M139))</f>
        <v>17</v>
      </c>
      <c r="N144">
        <f t="shared" ca="1" si="633"/>
        <v>35</v>
      </c>
      <c r="O144">
        <f t="shared" ref="O144:Q144" ca="1" si="634">INDIRECT(ADDRESS(74,5,1,TRUE,O139))</f>
        <v>3</v>
      </c>
      <c r="P144">
        <f t="shared" ca="1" si="634"/>
        <v>11</v>
      </c>
      <c r="Q144">
        <f t="shared" ca="1" si="634"/>
        <v>30</v>
      </c>
      <c r="R144">
        <f t="shared" ref="R144:S144" ca="1" si="635">INDIRECT(ADDRESS(74,5,1,TRUE,R139))</f>
        <v>51</v>
      </c>
      <c r="S144">
        <f t="shared" ca="1" si="635"/>
        <v>4</v>
      </c>
      <c r="W144" s="4" t="s">
        <v>7</v>
      </c>
      <c r="X144" s="7">
        <f t="shared" ca="1" si="590"/>
        <v>4.5267489711934159</v>
      </c>
      <c r="Y144" s="7">
        <f t="shared" ca="1" si="590"/>
        <v>6.6265060240963853</v>
      </c>
      <c r="Z144" s="7">
        <f t="shared" ca="1" si="590"/>
        <v>6.6298342541436464</v>
      </c>
      <c r="AA144" s="7">
        <f t="shared" ca="1" si="590"/>
        <v>5.1327433628318584</v>
      </c>
      <c r="AB144" s="7">
        <f t="shared" ca="1" si="590"/>
        <v>4.5553145336225596</v>
      </c>
      <c r="AC144" s="7">
        <f t="shared" ca="1" si="590"/>
        <v>4.8257372654155493</v>
      </c>
      <c r="AD144" s="7">
        <f t="shared" ca="1" si="590"/>
        <v>3.5616438356164384</v>
      </c>
      <c r="AE144" s="7">
        <f t="shared" ca="1" si="590"/>
        <v>4.4943820224719104</v>
      </c>
      <c r="AF144" s="11" t="s">
        <v>7</v>
      </c>
      <c r="AG144" s="7">
        <f t="shared" ca="1" si="591"/>
        <v>3.5343035343035343</v>
      </c>
      <c r="AH144" s="7">
        <f t="shared" ca="1" si="591"/>
        <v>9.8484848484848477</v>
      </c>
      <c r="AI144" s="7">
        <f t="shared" ca="1" si="591"/>
        <v>5.6856187290969897</v>
      </c>
      <c r="AJ144" s="7">
        <f t="shared" ca="1" si="591"/>
        <v>6.9582504970178922</v>
      </c>
      <c r="AK144" s="7">
        <f t="shared" ca="1" si="591"/>
        <v>2.9411764705882355</v>
      </c>
      <c r="AL144" s="7">
        <f t="shared" ca="1" si="591"/>
        <v>7.8571428571428568</v>
      </c>
      <c r="AM144" s="7">
        <f t="shared" ca="1" si="591"/>
        <v>4.7619047619047619</v>
      </c>
      <c r="AN144" s="7">
        <f t="shared" ca="1" si="591"/>
        <v>4.4041450777202069</v>
      </c>
      <c r="AO144" s="7">
        <f t="shared" ca="1" si="591"/>
        <v>7.0175438596491224</v>
      </c>
    </row>
    <row r="145" spans="1:64">
      <c r="B145" t="s">
        <v>92</v>
      </c>
      <c r="C145">
        <f ca="1">INDIRECT(ADDRESS(74,6,1,TRUE,C139))</f>
        <v>7</v>
      </c>
      <c r="D145">
        <f t="shared" ref="D145:J145" ca="1" si="636">INDIRECT(ADDRESS(74,6,1,TRUE,D139))</f>
        <v>2</v>
      </c>
      <c r="E145">
        <f t="shared" ca="1" si="636"/>
        <v>3</v>
      </c>
      <c r="F145">
        <f t="shared" ca="1" si="636"/>
        <v>2</v>
      </c>
      <c r="G145">
        <f t="shared" ca="1" si="636"/>
        <v>2</v>
      </c>
      <c r="H145">
        <f t="shared" ca="1" si="636"/>
        <v>2</v>
      </c>
      <c r="I145">
        <f t="shared" ca="1" si="636"/>
        <v>1</v>
      </c>
      <c r="J145">
        <f t="shared" ca="1" si="636"/>
        <v>3</v>
      </c>
      <c r="K145">
        <f t="shared" ref="K145:L145" ca="1" si="637">INDIRECT(ADDRESS(74,6,1,TRUE,K139))</f>
        <v>3</v>
      </c>
      <c r="L145">
        <f t="shared" ca="1" si="637"/>
        <v>4</v>
      </c>
      <c r="M145">
        <f t="shared" ref="M145:N145" ca="1" si="638">INDIRECT(ADDRESS(74,6,1,TRUE,M139))</f>
        <v>2</v>
      </c>
      <c r="N145">
        <f t="shared" ca="1" si="638"/>
        <v>3</v>
      </c>
      <c r="O145">
        <f t="shared" ref="O145:Q145" ca="1" si="639">INDIRECT(ADDRESS(74,6,1,TRUE,O139))</f>
        <v>3</v>
      </c>
      <c r="P145">
        <f t="shared" ca="1" si="639"/>
        <v>0</v>
      </c>
      <c r="Q145">
        <f t="shared" ca="1" si="639"/>
        <v>2</v>
      </c>
      <c r="R145">
        <f t="shared" ref="R145:S145" ca="1" si="640">INDIRECT(ADDRESS(74,6,1,TRUE,R139))</f>
        <v>6</v>
      </c>
      <c r="S145">
        <f t="shared" ca="1" si="640"/>
        <v>1</v>
      </c>
      <c r="W145" s="4" t="s">
        <v>8</v>
      </c>
      <c r="X145" s="7">
        <f t="shared" ca="1" si="590"/>
        <v>0.5761316872427984</v>
      </c>
      <c r="Y145" s="7">
        <f t="shared" ca="1" si="590"/>
        <v>0.60240963855421692</v>
      </c>
      <c r="Z145" s="7">
        <f t="shared" ca="1" si="590"/>
        <v>0.82872928176795579</v>
      </c>
      <c r="AA145" s="7">
        <f t="shared" ca="1" si="590"/>
        <v>0.35398230088495575</v>
      </c>
      <c r="AB145" s="7">
        <f t="shared" ca="1" si="590"/>
        <v>0.43383947939262474</v>
      </c>
      <c r="AC145" s="7">
        <f t="shared" ca="1" si="590"/>
        <v>0.53619302949061665</v>
      </c>
      <c r="AD145" s="7">
        <f t="shared" ca="1" si="590"/>
        <v>0.27397260273972601</v>
      </c>
      <c r="AE145" s="7">
        <f t="shared" ca="1" si="590"/>
        <v>0.48154093097913325</v>
      </c>
      <c r="AF145" s="11" t="s">
        <v>8</v>
      </c>
      <c r="AG145" s="7">
        <f t="shared" ca="1" si="591"/>
        <v>0.62370062370062374</v>
      </c>
      <c r="AH145" s="7">
        <f t="shared" ca="1" si="591"/>
        <v>1.5151515151515151</v>
      </c>
      <c r="AI145" s="7">
        <f t="shared" ca="1" si="591"/>
        <v>0.66889632107023411</v>
      </c>
      <c r="AJ145" s="7">
        <f t="shared" ca="1" si="591"/>
        <v>0.59642147117296218</v>
      </c>
      <c r="AK145" s="7">
        <f t="shared" ca="1" si="591"/>
        <v>2.9411764705882355</v>
      </c>
      <c r="AL145" s="7">
        <f t="shared" ca="1" si="591"/>
        <v>0</v>
      </c>
      <c r="AM145" s="7">
        <f t="shared" ca="1" si="591"/>
        <v>0.31746031746031744</v>
      </c>
      <c r="AN145" s="7">
        <f t="shared" ca="1" si="591"/>
        <v>0.51813471502590669</v>
      </c>
      <c r="AO145" s="7">
        <f t="shared" ca="1" si="591"/>
        <v>1.7543859649122806</v>
      </c>
    </row>
    <row r="146" spans="1:64">
      <c r="X146" s="7"/>
      <c r="Y146" s="7"/>
      <c r="Z146" s="7"/>
      <c r="AA146" s="7"/>
      <c r="AB146" s="7"/>
      <c r="AC146" s="7"/>
      <c r="AD146" s="7"/>
      <c r="AE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64">
      <c r="C147" t="s">
        <v>102</v>
      </c>
      <c r="D147" t="s">
        <v>103</v>
      </c>
      <c r="E147" t="s">
        <v>104</v>
      </c>
      <c r="F147" t="s">
        <v>97</v>
      </c>
      <c r="G147" t="s">
        <v>98</v>
      </c>
      <c r="H147" t="s">
        <v>99</v>
      </c>
      <c r="I147" t="s">
        <v>100</v>
      </c>
      <c r="J147" t="s">
        <v>101</v>
      </c>
      <c r="K147" t="s">
        <v>106</v>
      </c>
      <c r="L147" t="s">
        <v>108</v>
      </c>
      <c r="M147" t="s">
        <v>109</v>
      </c>
      <c r="N147" t="s">
        <v>112</v>
      </c>
      <c r="O147" t="s">
        <v>117</v>
      </c>
      <c r="P147" t="s">
        <v>118</v>
      </c>
      <c r="Q147" t="s">
        <v>121</v>
      </c>
      <c r="R147" t="s">
        <v>119</v>
      </c>
      <c r="S147" t="s">
        <v>120</v>
      </c>
      <c r="U147" s="1" t="s">
        <v>35</v>
      </c>
      <c r="V147" s="1" t="s">
        <v>126</v>
      </c>
      <c r="W147" s="4" t="s">
        <v>153</v>
      </c>
      <c r="X147" s="8" t="s">
        <v>102</v>
      </c>
      <c r="Y147" s="8" t="s">
        <v>103</v>
      </c>
      <c r="Z147" s="8" t="s">
        <v>104</v>
      </c>
      <c r="AA147" s="8" t="s">
        <v>97</v>
      </c>
      <c r="AB147" s="8" t="s">
        <v>98</v>
      </c>
      <c r="AC147" s="8" t="s">
        <v>99</v>
      </c>
      <c r="AD147" s="8" t="s">
        <v>100</v>
      </c>
      <c r="AE147" s="8" t="s">
        <v>101</v>
      </c>
      <c r="AF147" s="11" t="s">
        <v>153</v>
      </c>
      <c r="AG147" s="8" t="s">
        <v>106</v>
      </c>
      <c r="AH147" s="8" t="s">
        <v>108</v>
      </c>
      <c r="AI147" s="8" t="s">
        <v>109</v>
      </c>
      <c r="AJ147" s="8" t="s">
        <v>112</v>
      </c>
      <c r="AK147" s="12" t="s">
        <v>117</v>
      </c>
      <c r="AL147" s="12" t="s">
        <v>118</v>
      </c>
      <c r="AM147" s="12" t="s">
        <v>121</v>
      </c>
      <c r="AN147" s="12" t="s">
        <v>119</v>
      </c>
      <c r="AO147" s="12" t="s">
        <v>120</v>
      </c>
    </row>
    <row r="148" spans="1:64">
      <c r="A148" s="1" t="s">
        <v>35</v>
      </c>
      <c r="B148" t="s">
        <v>92</v>
      </c>
      <c r="C148">
        <f>150</f>
        <v>150</v>
      </c>
      <c r="D148">
        <f t="shared" ref="D148:J148" ca="1" si="641">INDIRECT(ADDRESS(77,1,1,TRUE,D147))</f>
        <v>58</v>
      </c>
      <c r="E148">
        <f t="shared" ca="1" si="641"/>
        <v>54</v>
      </c>
      <c r="F148">
        <f t="shared" ca="1" si="641"/>
        <v>103</v>
      </c>
      <c r="G148">
        <f t="shared" ca="1" si="641"/>
        <v>71</v>
      </c>
      <c r="H148">
        <f t="shared" ca="1" si="641"/>
        <v>75</v>
      </c>
      <c r="I148">
        <f t="shared" ca="1" si="641"/>
        <v>95</v>
      </c>
      <c r="J148">
        <f t="shared" ca="1" si="641"/>
        <v>112</v>
      </c>
      <c r="K148">
        <f t="shared" ref="K148:L148" ca="1" si="642">INDIRECT(ADDRESS(77,1,1,TRUE,K147))</f>
        <v>47</v>
      </c>
      <c r="L148">
        <f t="shared" ca="1" si="642"/>
        <v>23</v>
      </c>
      <c r="M148">
        <f t="shared" ref="M148:N148" ca="1" si="643">INDIRECT(ADDRESS(77,1,1,TRUE,M147))</f>
        <v>28</v>
      </c>
      <c r="N148">
        <f t="shared" ca="1" si="643"/>
        <v>47</v>
      </c>
      <c r="O148">
        <f t="shared" ref="O148:Q148" ca="1" si="644">INDIRECT(ADDRESS(77,1,1,TRUE,O147))</f>
        <v>16</v>
      </c>
      <c r="P148">
        <f t="shared" ca="1" si="644"/>
        <v>20</v>
      </c>
      <c r="Q148">
        <f t="shared" ca="1" si="644"/>
        <v>112</v>
      </c>
      <c r="R148">
        <f t="shared" ref="R148:S148" ca="1" si="645">INDIRECT(ADDRESS(77,1,1,TRUE,R147))</f>
        <v>295</v>
      </c>
      <c r="S148">
        <f t="shared" ca="1" si="645"/>
        <v>17</v>
      </c>
      <c r="W148" s="4" t="s">
        <v>92</v>
      </c>
      <c r="X148" s="7">
        <f ca="1">C148*100/C$151</f>
        <v>14.245014245014245</v>
      </c>
      <c r="Y148" s="7">
        <f t="shared" ref="Y148:AE150" ca="1" si="646">D148*100/D$6</f>
        <v>17.46987951807229</v>
      </c>
      <c r="Z148" s="7">
        <f t="shared" ca="1" si="646"/>
        <v>14.917127071823204</v>
      </c>
      <c r="AA148" s="7">
        <f t="shared" ca="1" si="646"/>
        <v>18.23008849557522</v>
      </c>
      <c r="AB148" s="7">
        <f t="shared" ca="1" si="646"/>
        <v>15.401301518438178</v>
      </c>
      <c r="AC148" s="7">
        <f t="shared" ca="1" si="646"/>
        <v>20.107238605898122</v>
      </c>
      <c r="AD148" s="7">
        <f t="shared" ca="1" si="646"/>
        <v>26.027397260273972</v>
      </c>
      <c r="AE148" s="7">
        <f t="shared" ca="1" si="646"/>
        <v>17.977528089887642</v>
      </c>
      <c r="AF148" s="11" t="s">
        <v>92</v>
      </c>
      <c r="AG148" s="7">
        <f t="shared" ref="AG148:AO150" ca="1" si="647">K148*100/K$6</f>
        <v>9.7713097713097721</v>
      </c>
      <c r="AH148" s="7">
        <f t="shared" ca="1" si="647"/>
        <v>8.7121212121212128</v>
      </c>
      <c r="AI148" s="7">
        <f t="shared" ca="1" si="647"/>
        <v>9.3645484949832785</v>
      </c>
      <c r="AJ148" s="7">
        <f t="shared" ca="1" si="647"/>
        <v>9.3439363817097423</v>
      </c>
      <c r="AK148" s="7">
        <f t="shared" ca="1" si="647"/>
        <v>15.686274509803921</v>
      </c>
      <c r="AL148" s="7">
        <f t="shared" ca="1" si="647"/>
        <v>14.285714285714286</v>
      </c>
      <c r="AM148" s="7">
        <f t="shared" ca="1" si="647"/>
        <v>17.777777777777779</v>
      </c>
      <c r="AN148" s="7">
        <f t="shared" ca="1" si="647"/>
        <v>25.474956822107082</v>
      </c>
      <c r="AO148" s="7">
        <f t="shared" ca="1" si="647"/>
        <v>29.82456140350877</v>
      </c>
      <c r="AQ148" s="8" t="s">
        <v>103</v>
      </c>
      <c r="AR148" s="8" t="s">
        <v>104</v>
      </c>
      <c r="AS148" s="8" t="s">
        <v>97</v>
      </c>
      <c r="AT148" s="8" t="s">
        <v>98</v>
      </c>
      <c r="AU148" s="8" t="s">
        <v>99</v>
      </c>
      <c r="AV148" s="8" t="s">
        <v>100</v>
      </c>
      <c r="AW148" s="8" t="s">
        <v>101</v>
      </c>
      <c r="AX148" t="s">
        <v>168</v>
      </c>
      <c r="AY148" s="8" t="s">
        <v>106</v>
      </c>
      <c r="AZ148" s="8" t="s">
        <v>108</v>
      </c>
      <c r="BA148" s="8" t="s">
        <v>109</v>
      </c>
      <c r="BB148" s="8" t="s">
        <v>112</v>
      </c>
      <c r="BC148" s="12" t="s">
        <v>117</v>
      </c>
      <c r="BD148" s="12" t="s">
        <v>118</v>
      </c>
      <c r="BE148" s="12" t="s">
        <v>121</v>
      </c>
      <c r="BF148" s="12" t="s">
        <v>119</v>
      </c>
      <c r="BG148" s="12" t="s">
        <v>120</v>
      </c>
      <c r="BI148" s="17" t="s">
        <v>169</v>
      </c>
      <c r="BJ148" s="20" t="s">
        <v>170</v>
      </c>
      <c r="BK148" s="20" t="s">
        <v>171</v>
      </c>
      <c r="BL148" t="s">
        <v>172</v>
      </c>
    </row>
    <row r="149" spans="1:64">
      <c r="B149" t="s">
        <v>9</v>
      </c>
      <c r="C149">
        <f ca="1">INDIRECT(ADDRESS(77,2,1,TRUE,C147))</f>
        <v>723</v>
      </c>
      <c r="D149">
        <f t="shared" ref="D149:J149" ca="1" si="648">INDIRECT(ADDRESS(77,2,1,TRUE,D147))</f>
        <v>209</v>
      </c>
      <c r="E149">
        <f t="shared" ca="1" si="648"/>
        <v>259</v>
      </c>
      <c r="F149">
        <f t="shared" ca="1" si="648"/>
        <v>367</v>
      </c>
      <c r="G149">
        <f t="shared" ca="1" si="648"/>
        <v>317</v>
      </c>
      <c r="H149">
        <f t="shared" ca="1" si="648"/>
        <v>240</v>
      </c>
      <c r="I149">
        <f t="shared" ca="1" si="648"/>
        <v>214</v>
      </c>
      <c r="J149">
        <f t="shared" ca="1" si="648"/>
        <v>419</v>
      </c>
      <c r="K149">
        <f t="shared" ref="K149:L149" ca="1" si="649">INDIRECT(ADDRESS(77,2,1,TRUE,K147))</f>
        <v>345</v>
      </c>
      <c r="L149">
        <f t="shared" ca="1" si="649"/>
        <v>196</v>
      </c>
      <c r="M149">
        <f t="shared" ref="M149:N149" ca="1" si="650">INDIRECT(ADDRESS(77,2,1,TRUE,M147))</f>
        <v>225</v>
      </c>
      <c r="N149">
        <f t="shared" ca="1" si="650"/>
        <v>354</v>
      </c>
      <c r="O149">
        <f t="shared" ref="O149:Q149" ca="1" si="651">INDIRECT(ADDRESS(77,2,1,TRUE,O147))</f>
        <v>69</v>
      </c>
      <c r="P149">
        <f t="shared" ca="1" si="651"/>
        <v>95</v>
      </c>
      <c r="Q149">
        <f t="shared" ca="1" si="651"/>
        <v>421</v>
      </c>
      <c r="R149">
        <f t="shared" ref="R149:S149" ca="1" si="652">INDIRECT(ADDRESS(77,2,1,TRUE,R147))</f>
        <v>696</v>
      </c>
      <c r="S149">
        <f t="shared" ca="1" si="652"/>
        <v>27</v>
      </c>
      <c r="W149" s="4" t="s">
        <v>9</v>
      </c>
      <c r="X149" s="7">
        <f ca="1">C149*100/C$151</f>
        <v>68.660968660968663</v>
      </c>
      <c r="Y149" s="7">
        <f t="shared" ca="1" si="646"/>
        <v>62.951807228915662</v>
      </c>
      <c r="Z149" s="7">
        <f t="shared" ca="1" si="646"/>
        <v>71.546961325966848</v>
      </c>
      <c r="AA149" s="7">
        <f t="shared" ca="1" si="646"/>
        <v>64.955752212389385</v>
      </c>
      <c r="AB149" s="7">
        <f t="shared" ca="1" si="646"/>
        <v>68.76355748373102</v>
      </c>
      <c r="AC149" s="7">
        <f t="shared" ca="1" si="646"/>
        <v>64.343163538873995</v>
      </c>
      <c r="AD149" s="7">
        <f t="shared" ca="1" si="646"/>
        <v>58.630136986301373</v>
      </c>
      <c r="AE149" s="7">
        <f t="shared" ca="1" si="646"/>
        <v>67.255216693418944</v>
      </c>
      <c r="AF149" s="11" t="s">
        <v>9</v>
      </c>
      <c r="AG149" s="7">
        <f t="shared" ca="1" si="647"/>
        <v>71.725571725571726</v>
      </c>
      <c r="AH149" s="7">
        <f t="shared" ca="1" si="647"/>
        <v>74.242424242424249</v>
      </c>
      <c r="AI149" s="7">
        <f t="shared" ca="1" si="647"/>
        <v>75.250836120401331</v>
      </c>
      <c r="AJ149" s="7">
        <f t="shared" ca="1" si="647"/>
        <v>70.377733598409549</v>
      </c>
      <c r="AK149" s="7">
        <f t="shared" ca="1" si="647"/>
        <v>67.647058823529406</v>
      </c>
      <c r="AL149" s="7">
        <f t="shared" ca="1" si="647"/>
        <v>67.857142857142861</v>
      </c>
      <c r="AM149" s="7">
        <f t="shared" ca="1" si="647"/>
        <v>66.825396825396822</v>
      </c>
      <c r="AN149" s="7">
        <f t="shared" ca="1" si="647"/>
        <v>60.103626943005182</v>
      </c>
      <c r="AO149" s="7">
        <f t="shared" ca="1" si="647"/>
        <v>47.368421052631582</v>
      </c>
      <c r="AQ149" s="10">
        <f ca="1">Y149-$AX149</f>
        <v>-3.9185611795585871</v>
      </c>
      <c r="AR149" s="10">
        <f t="shared" ref="AR149:AW149" ca="1" si="653">Z149-$AX149</f>
        <v>4.6765929174925986</v>
      </c>
      <c r="AS149" s="10">
        <f t="shared" ca="1" si="653"/>
        <v>-1.9146161960848644</v>
      </c>
      <c r="AT149" s="10">
        <f t="shared" ca="1" si="653"/>
        <v>1.893189075256771</v>
      </c>
      <c r="AU149" s="10">
        <f t="shared" ca="1" si="653"/>
        <v>-2.5272048696002543</v>
      </c>
      <c r="AV149" s="10">
        <f t="shared" ca="1" si="653"/>
        <v>-8.2402314221728759</v>
      </c>
      <c r="AW149" s="10">
        <f t="shared" ca="1" si="653"/>
        <v>0.38484828494469525</v>
      </c>
      <c r="AX149" s="3">
        <f ca="1">AVERAGE(X149:AC149)</f>
        <v>66.870368408474249</v>
      </c>
      <c r="AY149" s="10">
        <f ca="1">AG149-$X149</f>
        <v>3.0646030646030624</v>
      </c>
      <c r="AZ149" s="10">
        <f t="shared" ref="AZ149:BG150" ca="1" si="654">AH149-$X149</f>
        <v>5.581455581455586</v>
      </c>
      <c r="BA149" s="10">
        <f t="shared" ca="1" si="654"/>
        <v>6.5898674594326678</v>
      </c>
      <c r="BB149" s="10">
        <f t="shared" ca="1" si="654"/>
        <v>1.7167649374408853</v>
      </c>
      <c r="BC149" s="10">
        <f t="shared" ca="1" si="654"/>
        <v>-1.0139098374392574</v>
      </c>
      <c r="BD149" s="10">
        <f t="shared" ca="1" si="654"/>
        <v>-0.80382580382580215</v>
      </c>
      <c r="BE149" s="10">
        <f t="shared" ca="1" si="654"/>
        <v>-1.8355718355718409</v>
      </c>
      <c r="BF149" s="10">
        <f t="shared" ca="1" si="654"/>
        <v>-8.5573417179634816</v>
      </c>
      <c r="BG149" s="10">
        <f t="shared" ca="1" si="654"/>
        <v>-21.292547608337081</v>
      </c>
      <c r="BI149" s="3">
        <f ca="1">Y149-Z149</f>
        <v>-8.5951540970511857</v>
      </c>
      <c r="BJ149" s="3">
        <f ca="1">AG149-AH149</f>
        <v>-2.5168525168525235</v>
      </c>
      <c r="BK149" s="3">
        <f ca="1">AI149-AJ149</f>
        <v>4.8731025219917825</v>
      </c>
      <c r="BL149" s="3">
        <f ca="1">AK149-AL149</f>
        <v>-0.21008403361345529</v>
      </c>
    </row>
    <row r="150" spans="1:64">
      <c r="B150" t="s">
        <v>10</v>
      </c>
      <c r="C150">
        <f ca="1">INDIRECT(ADDRESS(77,3,1,TRUE,C147))</f>
        <v>180</v>
      </c>
      <c r="D150">
        <f t="shared" ref="D150:J150" ca="1" si="655">INDIRECT(ADDRESS(77,3,1,TRUE,D147))</f>
        <v>65</v>
      </c>
      <c r="E150">
        <f t="shared" ca="1" si="655"/>
        <v>49</v>
      </c>
      <c r="F150">
        <f t="shared" ca="1" si="655"/>
        <v>95</v>
      </c>
      <c r="G150">
        <f t="shared" ca="1" si="655"/>
        <v>73</v>
      </c>
      <c r="H150">
        <f t="shared" ca="1" si="655"/>
        <v>58</v>
      </c>
      <c r="I150">
        <f t="shared" ca="1" si="655"/>
        <v>56</v>
      </c>
      <c r="J150">
        <f t="shared" ca="1" si="655"/>
        <v>92</v>
      </c>
      <c r="K150">
        <f t="shared" ref="K150:L150" ca="1" si="656">INDIRECT(ADDRESS(77,3,1,TRUE,K147))</f>
        <v>89</v>
      </c>
      <c r="L150">
        <f t="shared" ca="1" si="656"/>
        <v>45</v>
      </c>
      <c r="M150">
        <f t="shared" ref="M150:N150" ca="1" si="657">INDIRECT(ADDRESS(77,3,1,TRUE,M147))</f>
        <v>46</v>
      </c>
      <c r="N150">
        <f t="shared" ca="1" si="657"/>
        <v>102</v>
      </c>
      <c r="O150">
        <f t="shared" ref="O150:Q150" ca="1" si="658">INDIRECT(ADDRESS(77,3,1,TRUE,O147))</f>
        <v>17</v>
      </c>
      <c r="P150">
        <f t="shared" ca="1" si="658"/>
        <v>25</v>
      </c>
      <c r="Q150">
        <f t="shared" ca="1" si="658"/>
        <v>97</v>
      </c>
      <c r="R150">
        <f t="shared" ref="R150:S150" ca="1" si="659">INDIRECT(ADDRESS(77,3,1,TRUE,R147))</f>
        <v>167</v>
      </c>
      <c r="S150">
        <f t="shared" ca="1" si="659"/>
        <v>13</v>
      </c>
      <c r="W150" s="4" t="s">
        <v>10</v>
      </c>
      <c r="X150" s="7">
        <f ca="1">C150*100/C$151</f>
        <v>17.094017094017094</v>
      </c>
      <c r="Y150" s="7">
        <f t="shared" ca="1" si="646"/>
        <v>19.578313253012048</v>
      </c>
      <c r="Z150" s="7">
        <f t="shared" ca="1" si="646"/>
        <v>13.535911602209945</v>
      </c>
      <c r="AA150" s="7">
        <f t="shared" ca="1" si="646"/>
        <v>16.814159292035399</v>
      </c>
      <c r="AB150" s="7">
        <f t="shared" ca="1" si="646"/>
        <v>15.835140997830802</v>
      </c>
      <c r="AC150" s="7">
        <f t="shared" ca="1" si="646"/>
        <v>15.549597855227882</v>
      </c>
      <c r="AD150" s="7">
        <f t="shared" ca="1" si="646"/>
        <v>15.342465753424657</v>
      </c>
      <c r="AE150" s="7">
        <f t="shared" ca="1" si="646"/>
        <v>14.767255216693419</v>
      </c>
      <c r="AF150" s="11" t="s">
        <v>10</v>
      </c>
      <c r="AG150" s="7">
        <f t="shared" ca="1" si="647"/>
        <v>18.503118503118504</v>
      </c>
      <c r="AH150" s="7">
        <f t="shared" ca="1" si="647"/>
        <v>17.045454545454547</v>
      </c>
      <c r="AI150" s="7">
        <f t="shared" ca="1" si="647"/>
        <v>15.384615384615385</v>
      </c>
      <c r="AJ150" s="7">
        <f t="shared" ca="1" si="647"/>
        <v>20.278330019880716</v>
      </c>
      <c r="AK150" s="7">
        <f t="shared" ca="1" si="647"/>
        <v>16.666666666666668</v>
      </c>
      <c r="AL150" s="7">
        <f t="shared" ca="1" si="647"/>
        <v>17.857142857142858</v>
      </c>
      <c r="AM150" s="7">
        <f t="shared" ca="1" si="647"/>
        <v>15.396825396825397</v>
      </c>
      <c r="AN150" s="7">
        <f t="shared" ca="1" si="647"/>
        <v>14.421416234887737</v>
      </c>
      <c r="AO150" s="7">
        <f t="shared" ca="1" si="647"/>
        <v>22.807017543859651</v>
      </c>
      <c r="AQ150" s="10">
        <f ca="1">Y150-$AX150</f>
        <v>3.1771232372898517</v>
      </c>
      <c r="AR150" s="10">
        <f t="shared" ref="AR150" ca="1" si="660">Z150-$AX150</f>
        <v>-2.865278413512252</v>
      </c>
      <c r="AS150" s="10">
        <f t="shared" ref="AS150" ca="1" si="661">AA150-$AX150</f>
        <v>0.41296927631320202</v>
      </c>
      <c r="AT150" s="10">
        <f t="shared" ref="AT150" ca="1" si="662">AB150-$AX150</f>
        <v>-0.56604901789139461</v>
      </c>
      <c r="AU150" s="10">
        <f t="shared" ref="AU150" ca="1" si="663">AC150-$AX150</f>
        <v>-0.85159216049431485</v>
      </c>
      <c r="AV150" s="10">
        <f t="shared" ref="AV150" ca="1" si="664">AD150-$AX150</f>
        <v>-1.0587242622975399</v>
      </c>
      <c r="AW150" s="10">
        <f t="shared" ref="AW150" ca="1" si="665">AE150-$AX150</f>
        <v>-1.6339347990287774</v>
      </c>
      <c r="AX150" s="3">
        <f ca="1">AVERAGE(X150:AC150)</f>
        <v>16.401190015722197</v>
      </c>
      <c r="AY150" s="10">
        <f ca="1">AG150-$X150</f>
        <v>1.4091014091014102</v>
      </c>
      <c r="AZ150" s="10">
        <f t="shared" ca="1" si="654"/>
        <v>-4.8562548562546937E-2</v>
      </c>
      <c r="BA150" s="10">
        <f t="shared" ca="1" si="654"/>
        <v>-1.7094017094017087</v>
      </c>
      <c r="BB150" s="10">
        <f t="shared" ca="1" si="654"/>
        <v>3.1843129258636225</v>
      </c>
      <c r="BC150" s="10">
        <f t="shared" ca="1" si="654"/>
        <v>-0.42735042735042583</v>
      </c>
      <c r="BD150" s="10">
        <f t="shared" ca="1" si="654"/>
        <v>0.76312576312576397</v>
      </c>
      <c r="BE150" s="10">
        <f t="shared" ca="1" si="654"/>
        <v>-1.6971916971916965</v>
      </c>
      <c r="BF150" s="10">
        <f t="shared" ca="1" si="654"/>
        <v>-2.6726008591293571</v>
      </c>
      <c r="BG150" s="10">
        <f t="shared" ca="1" si="654"/>
        <v>5.7130004498425571</v>
      </c>
      <c r="BI150" s="3">
        <f ca="1">Y150-Z150</f>
        <v>6.0424016508021037</v>
      </c>
      <c r="BJ150" s="3">
        <f ca="1">AG150-AH150</f>
        <v>1.4576639576639572</v>
      </c>
      <c r="BK150" s="3">
        <f ca="1">AI150-AJ150</f>
        <v>-4.8937146352653311</v>
      </c>
      <c r="BL150" s="3">
        <f ca="1">AK150-AL150</f>
        <v>-1.1904761904761898</v>
      </c>
    </row>
    <row r="151" spans="1:64">
      <c r="B151">
        <v>300</v>
      </c>
      <c r="C151">
        <f ca="1">SUM(C148:C150)</f>
        <v>1053</v>
      </c>
      <c r="R151">
        <f ca="1">SUM(R149:R150)</f>
        <v>863</v>
      </c>
      <c r="S151">
        <f ca="1">SUM(S149:S150)</f>
        <v>40</v>
      </c>
      <c r="U151" s="1" t="s">
        <v>36</v>
      </c>
      <c r="W151" s="4" t="s">
        <v>154</v>
      </c>
      <c r="X151" s="7"/>
      <c r="Y151" s="7"/>
      <c r="Z151" s="7"/>
      <c r="AA151" s="7"/>
      <c r="AB151" s="7"/>
      <c r="AC151" s="7"/>
      <c r="AD151" s="7"/>
      <c r="AE151" s="7"/>
      <c r="AF151" s="11" t="s">
        <v>154</v>
      </c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64">
      <c r="A152" s="1" t="s">
        <v>36</v>
      </c>
      <c r="B152" t="s">
        <v>92</v>
      </c>
      <c r="C152">
        <f ca="1">INDIRECT(ADDRESS(80,1,1,TRUE,C147))-B$151</f>
        <v>182</v>
      </c>
      <c r="D152">
        <f t="shared" ref="D152:J152" ca="1" si="666">INDIRECT(ADDRESS(80,1,1,TRUE,D147))</f>
        <v>71</v>
      </c>
      <c r="E152">
        <f t="shared" ca="1" si="666"/>
        <v>77</v>
      </c>
      <c r="F152">
        <f t="shared" ca="1" si="666"/>
        <v>123</v>
      </c>
      <c r="G152">
        <f t="shared" ca="1" si="666"/>
        <v>98</v>
      </c>
      <c r="H152">
        <f t="shared" ca="1" si="666"/>
        <v>97</v>
      </c>
      <c r="I152">
        <f t="shared" ca="1" si="666"/>
        <v>99</v>
      </c>
      <c r="J152">
        <f t="shared" ca="1" si="666"/>
        <v>148</v>
      </c>
      <c r="K152">
        <f t="shared" ref="K152:L152" ca="1" si="667">INDIRECT(ADDRESS(80,1,1,TRUE,K147))</f>
        <v>64</v>
      </c>
      <c r="L152">
        <f t="shared" ca="1" si="667"/>
        <v>37</v>
      </c>
      <c r="M152">
        <f t="shared" ref="M152:N152" ca="1" si="668">INDIRECT(ADDRESS(80,1,1,TRUE,M147))</f>
        <v>38</v>
      </c>
      <c r="N152">
        <f t="shared" ca="1" si="668"/>
        <v>68</v>
      </c>
      <c r="O152">
        <f t="shared" ref="O152:Q152" ca="1" si="669">INDIRECT(ADDRESS(80,1,1,TRUE,O147))</f>
        <v>26</v>
      </c>
      <c r="P152">
        <f t="shared" ca="1" si="669"/>
        <v>22</v>
      </c>
      <c r="Q152">
        <f t="shared" ca="1" si="669"/>
        <v>133</v>
      </c>
      <c r="R152">
        <f t="shared" ref="R152:S152" ca="1" si="670">INDIRECT(ADDRESS(80,1,1,TRUE,R147))</f>
        <v>330</v>
      </c>
      <c r="S152">
        <f t="shared" ca="1" si="670"/>
        <v>18</v>
      </c>
      <c r="W152" s="4" t="s">
        <v>92</v>
      </c>
      <c r="X152" s="7">
        <f ca="1">C152*100/C$151</f>
        <v>17.283950617283949</v>
      </c>
      <c r="Y152" s="7">
        <f t="shared" ref="Y152:AE154" ca="1" si="671">D152*100/D$6</f>
        <v>21.3855421686747</v>
      </c>
      <c r="Z152" s="7">
        <f t="shared" ca="1" si="671"/>
        <v>21.270718232044199</v>
      </c>
      <c r="AA152" s="7">
        <f t="shared" ca="1" si="671"/>
        <v>21.76991150442478</v>
      </c>
      <c r="AB152" s="7">
        <f t="shared" ca="1" si="671"/>
        <v>21.258134490238611</v>
      </c>
      <c r="AC152" s="7">
        <f t="shared" ca="1" si="671"/>
        <v>26.005361930294907</v>
      </c>
      <c r="AD152" s="7">
        <f t="shared" ca="1" si="671"/>
        <v>27.123287671232877</v>
      </c>
      <c r="AE152" s="7">
        <f t="shared" ca="1" si="671"/>
        <v>23.756019261637238</v>
      </c>
      <c r="AF152" s="11" t="s">
        <v>92</v>
      </c>
      <c r="AG152" s="7">
        <f t="shared" ref="AG152:AO154" ca="1" si="672">K152*100/K$6</f>
        <v>13.305613305613306</v>
      </c>
      <c r="AH152" s="7">
        <f t="shared" ca="1" si="672"/>
        <v>14.015151515151516</v>
      </c>
      <c r="AI152" s="7">
        <f t="shared" ca="1" si="672"/>
        <v>12.709030100334449</v>
      </c>
      <c r="AJ152" s="7">
        <f t="shared" ca="1" si="672"/>
        <v>13.518886679920477</v>
      </c>
      <c r="AK152" s="7">
        <f t="shared" ca="1" si="672"/>
        <v>25.490196078431371</v>
      </c>
      <c r="AL152" s="7">
        <f t="shared" ca="1" si="672"/>
        <v>15.714285714285714</v>
      </c>
      <c r="AM152" s="7">
        <f t="shared" ca="1" si="672"/>
        <v>21.111111111111111</v>
      </c>
      <c r="AN152" s="7">
        <f t="shared" ca="1" si="672"/>
        <v>28.497409326424872</v>
      </c>
      <c r="AO152" s="7">
        <f t="shared" ca="1" si="672"/>
        <v>31.578947368421051</v>
      </c>
    </row>
    <row r="153" spans="1:64">
      <c r="B153" t="s">
        <v>9</v>
      </c>
      <c r="C153">
        <f ca="1">INDIRECT(ADDRESS(80,2,1,TRUE,C147))</f>
        <v>320</v>
      </c>
      <c r="D153">
        <f t="shared" ref="D153:J153" ca="1" si="673">INDIRECT(ADDRESS(80,2,1,TRUE,D147))</f>
        <v>99</v>
      </c>
      <c r="E153">
        <f t="shared" ca="1" si="673"/>
        <v>118</v>
      </c>
      <c r="F153">
        <f t="shared" ca="1" si="673"/>
        <v>166</v>
      </c>
      <c r="G153">
        <f t="shared" ca="1" si="673"/>
        <v>132</v>
      </c>
      <c r="H153">
        <f t="shared" ca="1" si="673"/>
        <v>105</v>
      </c>
      <c r="I153">
        <f t="shared" ca="1" si="673"/>
        <v>79</v>
      </c>
      <c r="J153">
        <f t="shared" ca="1" si="673"/>
        <v>199</v>
      </c>
      <c r="K153">
        <f t="shared" ref="K153:L153" ca="1" si="674">INDIRECT(ADDRESS(80,2,1,TRUE,K147))</f>
        <v>164</v>
      </c>
      <c r="L153">
        <f t="shared" ca="1" si="674"/>
        <v>72</v>
      </c>
      <c r="M153">
        <f t="shared" ref="M153:N153" ca="1" si="675">INDIRECT(ADDRESS(80,2,1,TRUE,M147))</f>
        <v>94</v>
      </c>
      <c r="N153">
        <f t="shared" ca="1" si="675"/>
        <v>159</v>
      </c>
      <c r="O153">
        <f t="shared" ref="O153:Q153" ca="1" si="676">INDIRECT(ADDRESS(80,2,1,TRUE,O147))</f>
        <v>21</v>
      </c>
      <c r="P153">
        <f t="shared" ca="1" si="676"/>
        <v>43</v>
      </c>
      <c r="Q153">
        <f t="shared" ca="1" si="676"/>
        <v>205</v>
      </c>
      <c r="R153">
        <f t="shared" ref="R153:S153" ca="1" si="677">INDIRECT(ADDRESS(80,2,1,TRUE,R147))</f>
        <v>309</v>
      </c>
      <c r="S153">
        <f t="shared" ca="1" si="677"/>
        <v>11</v>
      </c>
      <c r="W153" s="4" t="s">
        <v>9</v>
      </c>
      <c r="X153" s="7">
        <f ca="1">C153*100/C$151</f>
        <v>30.389363722697055</v>
      </c>
      <c r="Y153" s="7">
        <f t="shared" ca="1" si="671"/>
        <v>29.819277108433734</v>
      </c>
      <c r="Z153" s="7">
        <f t="shared" ca="1" si="671"/>
        <v>32.596685082872931</v>
      </c>
      <c r="AA153" s="7">
        <f t="shared" ca="1" si="671"/>
        <v>29.380530973451329</v>
      </c>
      <c r="AB153" s="7">
        <f t="shared" ca="1" si="671"/>
        <v>28.633405639913232</v>
      </c>
      <c r="AC153" s="7">
        <f t="shared" ca="1" si="671"/>
        <v>28.150134048257371</v>
      </c>
      <c r="AD153" s="7">
        <f t="shared" ca="1" si="671"/>
        <v>21.643835616438356</v>
      </c>
      <c r="AE153" s="7">
        <f t="shared" ca="1" si="671"/>
        <v>31.942215088282506</v>
      </c>
      <c r="AF153" s="11" t="s">
        <v>9</v>
      </c>
      <c r="AG153" s="7">
        <f t="shared" ca="1" si="672"/>
        <v>34.095634095634097</v>
      </c>
      <c r="AH153" s="7">
        <f t="shared" ca="1" si="672"/>
        <v>27.272727272727273</v>
      </c>
      <c r="AI153" s="7">
        <f t="shared" ca="1" si="672"/>
        <v>31.438127090301002</v>
      </c>
      <c r="AJ153" s="7">
        <f t="shared" ca="1" si="672"/>
        <v>31.610337972166999</v>
      </c>
      <c r="AK153" s="7">
        <f t="shared" ca="1" si="672"/>
        <v>20.588235294117649</v>
      </c>
      <c r="AL153" s="7">
        <f t="shared" ca="1" si="672"/>
        <v>30.714285714285715</v>
      </c>
      <c r="AM153" s="7">
        <f t="shared" ca="1" si="672"/>
        <v>32.539682539682538</v>
      </c>
      <c r="AN153" s="7">
        <f t="shared" ca="1" si="672"/>
        <v>26.683937823834196</v>
      </c>
      <c r="AO153" s="7">
        <f t="shared" ca="1" si="672"/>
        <v>19.298245614035089</v>
      </c>
      <c r="AQ153" s="10">
        <f ca="1">Y153-$AX153</f>
        <v>-8.9556541705420045E-3</v>
      </c>
      <c r="AR153" s="10">
        <f t="shared" ref="AR153:AR154" ca="1" si="678">Z153-$AX153</f>
        <v>2.7684523202686542</v>
      </c>
      <c r="AS153" s="10">
        <f t="shared" ref="AS153:AS154" ca="1" si="679">AA153-$AX153</f>
        <v>-0.44770178915294778</v>
      </c>
      <c r="AT153" s="10">
        <f t="shared" ref="AT153:AT154" ca="1" si="680">AB153-$AX153</f>
        <v>-1.194827122691045</v>
      </c>
      <c r="AU153" s="10">
        <f t="shared" ref="AU153:AU154" ca="1" si="681">AC153-$AX153</f>
        <v>-1.6780987143469055</v>
      </c>
      <c r="AV153" s="10">
        <f t="shared" ref="AV153:AV154" ca="1" si="682">AD153-$AX153</f>
        <v>-8.1843971461659208</v>
      </c>
      <c r="AW153" s="10">
        <f t="shared" ref="AW153:AW154" ca="1" si="683">AE153-$AX153</f>
        <v>2.1139823256782293</v>
      </c>
      <c r="AX153" s="3">
        <f ca="1">AVERAGE(X153:AC153)</f>
        <v>29.828232762604276</v>
      </c>
      <c r="AY153" s="10">
        <f ca="1">AG153-$X153</f>
        <v>3.7062703729370412</v>
      </c>
      <c r="AZ153" s="10">
        <f t="shared" ref="AZ153:AZ154" ca="1" si="684">AH153-$X153</f>
        <v>-3.1166364499697821</v>
      </c>
      <c r="BA153" s="10">
        <f t="shared" ref="BA153:BA154" ca="1" si="685">AI153-$X153</f>
        <v>1.0487633676039465</v>
      </c>
      <c r="BB153" s="10">
        <f t="shared" ref="BB153:BB154" ca="1" si="686">AJ153-$X153</f>
        <v>1.2209742494699434</v>
      </c>
      <c r="BC153" s="10">
        <f t="shared" ref="BC153:BC154" ca="1" si="687">AK153-$X153</f>
        <v>-9.8011284285794069</v>
      </c>
      <c r="BD153" s="10">
        <f t="shared" ref="BD153:BD154" ca="1" si="688">AL153-$X153</f>
        <v>0.32492199158865986</v>
      </c>
      <c r="BE153" s="10">
        <f t="shared" ref="BE153:BE154" ca="1" si="689">AM153-$X153</f>
        <v>2.1503188169854823</v>
      </c>
      <c r="BF153" s="10">
        <f t="shared" ref="BF153:BF154" ca="1" si="690">AN153-$X153</f>
        <v>-3.7054258988628597</v>
      </c>
      <c r="BG153" s="10">
        <f t="shared" ref="BG153:BG154" ca="1" si="691">AO153-$X153</f>
        <v>-11.091118108661966</v>
      </c>
      <c r="BI153" s="3">
        <f ca="1">Y153-Z153</f>
        <v>-2.7774079744391962</v>
      </c>
      <c r="BJ153" s="3">
        <f ca="1">AG153-AH153</f>
        <v>6.8229068229068233</v>
      </c>
      <c r="BK153" s="3">
        <f ca="1">AI153-AJ153</f>
        <v>-0.17221088186599687</v>
      </c>
      <c r="BL153" s="3">
        <f ca="1">AK153-AL153</f>
        <v>-10.126050420168067</v>
      </c>
    </row>
    <row r="154" spans="1:64">
      <c r="B154" t="s">
        <v>10</v>
      </c>
      <c r="C154">
        <f ca="1">INDIRECT(ADDRESS(80,3,1,TRUE,C147))</f>
        <v>547</v>
      </c>
      <c r="D154">
        <f t="shared" ref="D154:J154" ca="1" si="692">INDIRECT(ADDRESS(80,3,1,TRUE,D147))</f>
        <v>162</v>
      </c>
      <c r="E154">
        <f t="shared" ca="1" si="692"/>
        <v>167</v>
      </c>
      <c r="F154">
        <f t="shared" ca="1" si="692"/>
        <v>276</v>
      </c>
      <c r="G154">
        <f t="shared" ca="1" si="692"/>
        <v>231</v>
      </c>
      <c r="H154">
        <f t="shared" ca="1" si="692"/>
        <v>171</v>
      </c>
      <c r="I154">
        <f t="shared" ca="1" si="692"/>
        <v>187</v>
      </c>
      <c r="J154">
        <f t="shared" ca="1" si="692"/>
        <v>276</v>
      </c>
      <c r="K154">
        <f t="shared" ref="K154:L154" ca="1" si="693">INDIRECT(ADDRESS(80,3,1,TRUE,K147))</f>
        <v>253</v>
      </c>
      <c r="L154">
        <f t="shared" ca="1" si="693"/>
        <v>155</v>
      </c>
      <c r="M154">
        <f t="shared" ref="M154:N154" ca="1" si="694">INDIRECT(ADDRESS(80,3,1,TRUE,M147))</f>
        <v>167</v>
      </c>
      <c r="N154">
        <f t="shared" ca="1" si="694"/>
        <v>276</v>
      </c>
      <c r="O154">
        <f t="shared" ref="O154:Q154" ca="1" si="695">INDIRECT(ADDRESS(80,3,1,TRUE,O147))</f>
        <v>55</v>
      </c>
      <c r="P154">
        <f t="shared" ca="1" si="695"/>
        <v>75</v>
      </c>
      <c r="Q154">
        <f t="shared" ca="1" si="695"/>
        <v>292</v>
      </c>
      <c r="R154">
        <f t="shared" ref="R154:S154" ca="1" si="696">INDIRECT(ADDRESS(80,3,1,TRUE,R147))</f>
        <v>519</v>
      </c>
      <c r="S154">
        <f t="shared" ca="1" si="696"/>
        <v>28</v>
      </c>
      <c r="W154" s="4" t="s">
        <v>10</v>
      </c>
      <c r="X154" s="7">
        <f ca="1">C154*100/C$151</f>
        <v>51.946818613485277</v>
      </c>
      <c r="Y154" s="7">
        <f t="shared" ca="1" si="671"/>
        <v>48.795180722891565</v>
      </c>
      <c r="Z154" s="7">
        <f t="shared" ca="1" si="671"/>
        <v>46.132596685082873</v>
      </c>
      <c r="AA154" s="7">
        <f t="shared" ca="1" si="671"/>
        <v>48.849557522123895</v>
      </c>
      <c r="AB154" s="7">
        <f t="shared" ca="1" si="671"/>
        <v>50.108459869848154</v>
      </c>
      <c r="AC154" s="7">
        <f t="shared" ca="1" si="671"/>
        <v>45.844504021447719</v>
      </c>
      <c r="AD154" s="7">
        <f t="shared" ca="1" si="671"/>
        <v>51.232876712328768</v>
      </c>
      <c r="AE154" s="7">
        <f t="shared" ca="1" si="671"/>
        <v>44.301765650080256</v>
      </c>
      <c r="AF154" s="11" t="s">
        <v>10</v>
      </c>
      <c r="AG154" s="7">
        <f t="shared" ca="1" si="672"/>
        <v>52.598752598752597</v>
      </c>
      <c r="AH154" s="7">
        <f t="shared" ca="1" si="672"/>
        <v>58.712121212121211</v>
      </c>
      <c r="AI154" s="7">
        <f t="shared" ca="1" si="672"/>
        <v>55.852842809364546</v>
      </c>
      <c r="AJ154" s="7">
        <f t="shared" ca="1" si="672"/>
        <v>54.870775347912527</v>
      </c>
      <c r="AK154" s="7">
        <f t="shared" ca="1" si="672"/>
        <v>53.921568627450981</v>
      </c>
      <c r="AL154" s="7">
        <f t="shared" ca="1" si="672"/>
        <v>53.571428571428569</v>
      </c>
      <c r="AM154" s="7">
        <f t="shared" ca="1" si="672"/>
        <v>46.349206349206348</v>
      </c>
      <c r="AN154" s="7">
        <f t="shared" ca="1" si="672"/>
        <v>44.818652849740936</v>
      </c>
      <c r="AO154" s="7">
        <f t="shared" ca="1" si="672"/>
        <v>49.122807017543863</v>
      </c>
      <c r="AQ154" s="10">
        <f ca="1">Y154-$AX154</f>
        <v>0.18232781707832402</v>
      </c>
      <c r="AR154" s="10">
        <f t="shared" ca="1" si="678"/>
        <v>-2.480256220730368</v>
      </c>
      <c r="AS154" s="10">
        <f t="shared" ca="1" si="679"/>
        <v>0.23670461631065365</v>
      </c>
      <c r="AT154" s="10">
        <f t="shared" ca="1" si="680"/>
        <v>1.4956069640349128</v>
      </c>
      <c r="AU154" s="10">
        <f t="shared" ca="1" si="681"/>
        <v>-2.7683488843655226</v>
      </c>
      <c r="AV154" s="10">
        <f t="shared" ca="1" si="682"/>
        <v>2.6200238065155261</v>
      </c>
      <c r="AW154" s="10">
        <f t="shared" ca="1" si="683"/>
        <v>-4.3110872557329856</v>
      </c>
      <c r="AX154" s="3">
        <f ca="1">AVERAGE(X154:AC154)</f>
        <v>48.612852905813241</v>
      </c>
      <c r="AY154" s="10">
        <f ca="1">AG154-$X154</f>
        <v>0.65193398526731983</v>
      </c>
      <c r="AZ154" s="10">
        <f t="shared" ca="1" si="684"/>
        <v>6.7653025986359339</v>
      </c>
      <c r="BA154" s="10">
        <f t="shared" ca="1" si="685"/>
        <v>3.9060241958792687</v>
      </c>
      <c r="BB154" s="10">
        <f t="shared" ca="1" si="686"/>
        <v>2.9239567344272501</v>
      </c>
      <c r="BC154" s="10">
        <f t="shared" ca="1" si="687"/>
        <v>1.9747500139657035</v>
      </c>
      <c r="BD154" s="10">
        <f t="shared" ca="1" si="688"/>
        <v>1.6246099579432922</v>
      </c>
      <c r="BE154" s="10">
        <f t="shared" ca="1" si="689"/>
        <v>-5.5976122642789292</v>
      </c>
      <c r="BF154" s="10">
        <f t="shared" ca="1" si="690"/>
        <v>-7.1281657637443416</v>
      </c>
      <c r="BG154" s="10">
        <f t="shared" ca="1" si="691"/>
        <v>-2.824011595941414</v>
      </c>
      <c r="BI154" s="3">
        <f ca="1">Y154-Z154</f>
        <v>2.662584037808692</v>
      </c>
      <c r="BJ154" s="3">
        <f ca="1">AG154-AH154</f>
        <v>-6.113368613368614</v>
      </c>
      <c r="BK154" s="3">
        <f ca="1">AI154-AJ154</f>
        <v>0.98206746145201862</v>
      </c>
      <c r="BL154" s="3">
        <f ca="1">AK154-AL154</f>
        <v>0.35014005602241127</v>
      </c>
    </row>
    <row r="155" spans="1:64">
      <c r="B155">
        <f ca="1">SUM(C153:C154)</f>
        <v>867</v>
      </c>
      <c r="C155">
        <f ca="1">SUM(C152:C154)</f>
        <v>1049</v>
      </c>
      <c r="X155" s="7"/>
      <c r="Y155" s="7"/>
      <c r="AG155" s="7"/>
    </row>
    <row r="156" spans="1:64">
      <c r="C156" t="s">
        <v>102</v>
      </c>
      <c r="D156" t="s">
        <v>103</v>
      </c>
      <c r="E156" t="s">
        <v>104</v>
      </c>
      <c r="F156" t="s">
        <v>97</v>
      </c>
      <c r="G156" t="s">
        <v>98</v>
      </c>
      <c r="H156" t="s">
        <v>99</v>
      </c>
      <c r="I156" t="s">
        <v>100</v>
      </c>
      <c r="J156" t="s">
        <v>101</v>
      </c>
      <c r="K156" t="s">
        <v>106</v>
      </c>
      <c r="L156" t="s">
        <v>108</v>
      </c>
      <c r="M156" t="s">
        <v>109</v>
      </c>
      <c r="N156" t="s">
        <v>112</v>
      </c>
      <c r="O156" t="s">
        <v>117</v>
      </c>
      <c r="P156" t="s">
        <v>118</v>
      </c>
      <c r="Q156" t="s">
        <v>121</v>
      </c>
      <c r="R156" t="s">
        <v>119</v>
      </c>
      <c r="S156" t="s">
        <v>120</v>
      </c>
      <c r="U156" s="1" t="s">
        <v>37</v>
      </c>
      <c r="V156" s="1" t="s">
        <v>127</v>
      </c>
      <c r="W156" s="4" t="s">
        <v>153</v>
      </c>
      <c r="X156" s="8" t="s">
        <v>102</v>
      </c>
      <c r="Y156" s="8" t="s">
        <v>103</v>
      </c>
      <c r="Z156" s="8" t="s">
        <v>104</v>
      </c>
      <c r="AA156" s="8" t="s">
        <v>97</v>
      </c>
      <c r="AB156" s="8" t="s">
        <v>98</v>
      </c>
      <c r="AC156" s="8" t="s">
        <v>99</v>
      </c>
      <c r="AD156" s="8" t="s">
        <v>100</v>
      </c>
      <c r="AE156" s="8" t="s">
        <v>101</v>
      </c>
      <c r="AF156" s="11" t="s">
        <v>153</v>
      </c>
      <c r="AG156" s="8" t="s">
        <v>106</v>
      </c>
      <c r="AH156" s="8" t="s">
        <v>108</v>
      </c>
      <c r="AI156" s="8" t="s">
        <v>109</v>
      </c>
      <c r="AJ156" s="8" t="s">
        <v>112</v>
      </c>
      <c r="AK156" s="12" t="s">
        <v>117</v>
      </c>
      <c r="AL156" s="12" t="s">
        <v>118</v>
      </c>
      <c r="AM156" s="12" t="s">
        <v>121</v>
      </c>
      <c r="AN156" s="12" t="s">
        <v>119</v>
      </c>
      <c r="AO156" s="12" t="s">
        <v>120</v>
      </c>
    </row>
    <row r="157" spans="1:64">
      <c r="A157" s="1" t="s">
        <v>37</v>
      </c>
      <c r="B157" t="s">
        <v>92</v>
      </c>
      <c r="C157">
        <f ca="1">INDIRECT(ADDRESS(83,1,1,TRUE,C156))-B$151</f>
        <v>179</v>
      </c>
      <c r="D157">
        <f t="shared" ref="D157:J157" ca="1" si="697">INDIRECT(ADDRESS(83,1,1,TRUE,D156))</f>
        <v>68</v>
      </c>
      <c r="E157">
        <f t="shared" ca="1" si="697"/>
        <v>66</v>
      </c>
      <c r="F157">
        <f t="shared" ca="1" si="697"/>
        <v>112</v>
      </c>
      <c r="G157">
        <f t="shared" ca="1" si="697"/>
        <v>102</v>
      </c>
      <c r="H157">
        <f t="shared" ca="1" si="697"/>
        <v>87</v>
      </c>
      <c r="I157">
        <f t="shared" ca="1" si="697"/>
        <v>107</v>
      </c>
      <c r="J157">
        <f t="shared" ca="1" si="697"/>
        <v>132</v>
      </c>
      <c r="K157">
        <f t="shared" ref="K157:L157" ca="1" si="698">INDIRECT(ADDRESS(83,1,1,TRUE,K156))</f>
        <v>64</v>
      </c>
      <c r="L157">
        <f t="shared" ca="1" si="698"/>
        <v>30</v>
      </c>
      <c r="M157">
        <f t="shared" ref="M157:N157" ca="1" si="699">INDIRECT(ADDRESS(83,1,1,TRUE,M156))</f>
        <v>43</v>
      </c>
      <c r="N157">
        <f t="shared" ca="1" si="699"/>
        <v>56</v>
      </c>
      <c r="O157">
        <f t="shared" ref="O157:Q157" ca="1" si="700">INDIRECT(ADDRESS(83,1,1,TRUE,O156))</f>
        <v>21</v>
      </c>
      <c r="P157">
        <f t="shared" ca="1" si="700"/>
        <v>27</v>
      </c>
      <c r="Q157">
        <f t="shared" ca="1" si="700"/>
        <v>129</v>
      </c>
      <c r="R157">
        <f t="shared" ref="R157:S157" ca="1" si="701">INDIRECT(ADDRESS(83,1,1,TRUE,R156))</f>
        <v>324</v>
      </c>
      <c r="S157">
        <f t="shared" ca="1" si="701"/>
        <v>21</v>
      </c>
      <c r="W157" s="4" t="s">
        <v>92</v>
      </c>
      <c r="X157" s="7">
        <f ca="1">C157*100/C$151</f>
        <v>16.999050332383664</v>
      </c>
      <c r="Y157" s="7">
        <f t="shared" ref="Y157:AE159" ca="1" si="702">D157*100/D$6</f>
        <v>20.481927710843372</v>
      </c>
      <c r="Z157" s="7">
        <f t="shared" ca="1" si="702"/>
        <v>18.232044198895029</v>
      </c>
      <c r="AA157" s="7">
        <f t="shared" ca="1" si="702"/>
        <v>19.823008849557521</v>
      </c>
      <c r="AB157" s="7">
        <f t="shared" ca="1" si="702"/>
        <v>22.125813449023862</v>
      </c>
      <c r="AC157" s="7">
        <f t="shared" ca="1" si="702"/>
        <v>23.324396782841823</v>
      </c>
      <c r="AD157" s="7">
        <f t="shared" ca="1" si="702"/>
        <v>29.315068493150687</v>
      </c>
      <c r="AE157" s="7">
        <f t="shared" ca="1" si="702"/>
        <v>21.187800963081862</v>
      </c>
      <c r="AF157" s="11" t="s">
        <v>92</v>
      </c>
      <c r="AG157" s="7">
        <f t="shared" ref="AG157:AO159" ca="1" si="703">K157*100/K$6</f>
        <v>13.305613305613306</v>
      </c>
      <c r="AH157" s="7">
        <f t="shared" ca="1" si="703"/>
        <v>11.363636363636363</v>
      </c>
      <c r="AI157" s="7">
        <f t="shared" ca="1" si="703"/>
        <v>14.381270903010034</v>
      </c>
      <c r="AJ157" s="7">
        <f t="shared" ca="1" si="703"/>
        <v>11.133200795228628</v>
      </c>
      <c r="AK157" s="7">
        <f t="shared" ca="1" si="703"/>
        <v>20.588235294117649</v>
      </c>
      <c r="AL157" s="7">
        <f t="shared" ca="1" si="703"/>
        <v>19.285714285714285</v>
      </c>
      <c r="AM157" s="7">
        <f t="shared" ca="1" si="703"/>
        <v>20.476190476190474</v>
      </c>
      <c r="AN157" s="7">
        <f t="shared" ca="1" si="703"/>
        <v>27.979274611398964</v>
      </c>
      <c r="AO157" s="7">
        <f t="shared" ca="1" si="703"/>
        <v>36.842105263157897</v>
      </c>
    </row>
    <row r="158" spans="1:64">
      <c r="B158" t="s">
        <v>9</v>
      </c>
      <c r="C158">
        <f ca="1">INDIRECT(ADDRESS(83,2,1,TRUE,C156))</f>
        <v>693</v>
      </c>
      <c r="D158">
        <f t="shared" ref="D158:J158" ca="1" si="704">INDIRECT(ADDRESS(83,2,1,TRUE,D156))</f>
        <v>212</v>
      </c>
      <c r="E158">
        <f t="shared" ca="1" si="704"/>
        <v>245</v>
      </c>
      <c r="F158">
        <f t="shared" ca="1" si="704"/>
        <v>358</v>
      </c>
      <c r="G158">
        <f t="shared" ca="1" si="704"/>
        <v>280</v>
      </c>
      <c r="H158">
        <f t="shared" ca="1" si="704"/>
        <v>214</v>
      </c>
      <c r="I158">
        <f t="shared" ca="1" si="704"/>
        <v>191</v>
      </c>
      <c r="J158">
        <f t="shared" ca="1" si="704"/>
        <v>401</v>
      </c>
      <c r="K158">
        <f t="shared" ref="K158:L158" ca="1" si="705">INDIRECT(ADDRESS(83,2,1,TRUE,K156))</f>
        <v>330</v>
      </c>
      <c r="L158">
        <f t="shared" ca="1" si="705"/>
        <v>184</v>
      </c>
      <c r="M158">
        <f t="shared" ref="M158:N158" ca="1" si="706">INDIRECT(ADDRESS(83,2,1,TRUE,M156))</f>
        <v>203</v>
      </c>
      <c r="N158">
        <f t="shared" ca="1" si="706"/>
        <v>358</v>
      </c>
      <c r="O158">
        <f t="shared" ref="O158:Q158" ca="1" si="707">INDIRECT(ADDRESS(83,2,1,TRUE,O156))</f>
        <v>63</v>
      </c>
      <c r="P158">
        <f t="shared" ca="1" si="707"/>
        <v>86</v>
      </c>
      <c r="Q158">
        <f t="shared" ca="1" si="707"/>
        <v>405</v>
      </c>
      <c r="R158">
        <f t="shared" ref="R158:S158" ca="1" si="708">INDIRECT(ADDRESS(83,2,1,TRUE,R156))</f>
        <v>666</v>
      </c>
      <c r="S158">
        <f t="shared" ca="1" si="708"/>
        <v>27</v>
      </c>
      <c r="W158" s="4" t="s">
        <v>9</v>
      </c>
      <c r="X158" s="7">
        <f ca="1">C158*100/C$151</f>
        <v>65.811965811965806</v>
      </c>
      <c r="Y158" s="7">
        <f t="shared" ca="1" si="702"/>
        <v>63.855421686746986</v>
      </c>
      <c r="Z158" s="7">
        <f t="shared" ca="1" si="702"/>
        <v>67.679558011049721</v>
      </c>
      <c r="AA158" s="7">
        <f t="shared" ca="1" si="702"/>
        <v>63.362831858407077</v>
      </c>
      <c r="AB158" s="7">
        <f t="shared" ca="1" si="702"/>
        <v>60.737527114967463</v>
      </c>
      <c r="AC158" s="7">
        <f t="shared" ca="1" si="702"/>
        <v>57.372654155495979</v>
      </c>
      <c r="AD158" s="7">
        <f t="shared" ca="1" si="702"/>
        <v>52.328767123287669</v>
      </c>
      <c r="AE158" s="7">
        <f t="shared" ca="1" si="702"/>
        <v>64.365971107544141</v>
      </c>
      <c r="AF158" s="11" t="s">
        <v>9</v>
      </c>
      <c r="AG158" s="7">
        <f t="shared" ca="1" si="703"/>
        <v>68.607068607068612</v>
      </c>
      <c r="AH158" s="7">
        <f t="shared" ca="1" si="703"/>
        <v>69.696969696969703</v>
      </c>
      <c r="AI158" s="7">
        <f t="shared" ca="1" si="703"/>
        <v>67.892976588628756</v>
      </c>
      <c r="AJ158" s="7">
        <f t="shared" ca="1" si="703"/>
        <v>71.172962226640152</v>
      </c>
      <c r="AK158" s="7">
        <f t="shared" ca="1" si="703"/>
        <v>61.764705882352942</v>
      </c>
      <c r="AL158" s="7">
        <f t="shared" ca="1" si="703"/>
        <v>61.428571428571431</v>
      </c>
      <c r="AM158" s="7">
        <f t="shared" ca="1" si="703"/>
        <v>64.285714285714292</v>
      </c>
      <c r="AN158" s="7">
        <f t="shared" ca="1" si="703"/>
        <v>57.512953367875646</v>
      </c>
      <c r="AO158" s="7">
        <f t="shared" ca="1" si="703"/>
        <v>47.368421052631582</v>
      </c>
      <c r="AQ158" s="10">
        <f ca="1">Y158-$AX158</f>
        <v>0.71876191364147246</v>
      </c>
      <c r="AR158" s="10">
        <f t="shared" ref="AR158:AR159" ca="1" si="709">Z158-$AX158</f>
        <v>4.5428982379442076</v>
      </c>
      <c r="AS158" s="10">
        <f t="shared" ref="AS158:AS159" ca="1" si="710">AA158-$AX158</f>
        <v>0.22617208530156319</v>
      </c>
      <c r="AT158" s="10">
        <f t="shared" ref="AT158:AT159" ca="1" si="711">AB158-$AX158</f>
        <v>-2.3991326581380505</v>
      </c>
      <c r="AU158" s="10">
        <f t="shared" ref="AU158:AU159" ca="1" si="712">AC158-$AX158</f>
        <v>-5.7640056176095342</v>
      </c>
      <c r="AV158" s="10">
        <f t="shared" ref="AV158:AV159" ca="1" si="713">AD158-$AX158</f>
        <v>-10.807892649817845</v>
      </c>
      <c r="AW158" s="10">
        <f t="shared" ref="AW158:AW159" ca="1" si="714">AE158-$AX158</f>
        <v>1.2293113344386271</v>
      </c>
      <c r="AX158" s="3">
        <f ca="1">AVERAGE(X158:AC158)</f>
        <v>63.136659773105514</v>
      </c>
      <c r="AY158" s="10">
        <f ca="1">AG158-$X158</f>
        <v>2.7951027951028067</v>
      </c>
      <c r="AZ158" s="10">
        <f t="shared" ref="AZ158:AZ159" ca="1" si="715">AH158-$X158</f>
        <v>3.885003885003897</v>
      </c>
      <c r="BA158" s="10">
        <f t="shared" ref="BA158:BA159" ca="1" si="716">AI158-$X158</f>
        <v>2.08101077666295</v>
      </c>
      <c r="BB158" s="10">
        <f t="shared" ref="BB158:BB159" ca="1" si="717">AJ158-$X158</f>
        <v>5.3609964146743465</v>
      </c>
      <c r="BC158" s="10">
        <f t="shared" ref="BC158:BC159" ca="1" si="718">AK158-$X158</f>
        <v>-4.0472599296128635</v>
      </c>
      <c r="BD158" s="10">
        <f t="shared" ref="BD158:BD159" ca="1" si="719">AL158-$X158</f>
        <v>-4.3833943833943749</v>
      </c>
      <c r="BE158" s="10">
        <f t="shared" ref="BE158:BE159" ca="1" si="720">AM158-$X158</f>
        <v>-1.5262515262515137</v>
      </c>
      <c r="BF158" s="10">
        <f t="shared" ref="BF158:BF159" ca="1" si="721">AN158-$X158</f>
        <v>-8.2990124440901596</v>
      </c>
      <c r="BG158" s="10">
        <f t="shared" ref="BG158:BG159" ca="1" si="722">AO158-$X158</f>
        <v>-18.443544759334223</v>
      </c>
      <c r="BI158" s="3">
        <f ca="1">Y158-Z158</f>
        <v>-3.8241363243027351</v>
      </c>
      <c r="BJ158" s="3">
        <f ca="1">AG158-AH158</f>
        <v>-1.0899010899010904</v>
      </c>
      <c r="BK158" s="3">
        <f ca="1">AI158-AJ158</f>
        <v>-3.2799856380113965</v>
      </c>
      <c r="BL158" s="3">
        <f ca="1">AK158-AL158</f>
        <v>0.33613445378151141</v>
      </c>
    </row>
    <row r="159" spans="1:64">
      <c r="B159" t="s">
        <v>10</v>
      </c>
      <c r="C159">
        <f ca="1">INDIRECT(ADDRESS(83,3,1,TRUE,C156))</f>
        <v>177</v>
      </c>
      <c r="D159">
        <f t="shared" ref="D159:J159" ca="1" si="723">INDIRECT(ADDRESS(83,3,1,TRUE,D156))</f>
        <v>52</v>
      </c>
      <c r="E159">
        <f t="shared" ca="1" si="723"/>
        <v>51</v>
      </c>
      <c r="F159">
        <f t="shared" ca="1" si="723"/>
        <v>95</v>
      </c>
      <c r="G159">
        <f t="shared" ca="1" si="723"/>
        <v>79</v>
      </c>
      <c r="H159">
        <f t="shared" ca="1" si="723"/>
        <v>72</v>
      </c>
      <c r="I159">
        <f t="shared" ca="1" si="723"/>
        <v>67</v>
      </c>
      <c r="J159">
        <f t="shared" ca="1" si="723"/>
        <v>90</v>
      </c>
      <c r="K159">
        <f t="shared" ref="K159:L159" ca="1" si="724">INDIRECT(ADDRESS(83,3,1,TRUE,K156))</f>
        <v>87</v>
      </c>
      <c r="L159">
        <f t="shared" ca="1" si="724"/>
        <v>50</v>
      </c>
      <c r="M159">
        <f t="shared" ref="M159:N159" ca="1" si="725">INDIRECT(ADDRESS(83,3,1,TRUE,M156))</f>
        <v>53</v>
      </c>
      <c r="N159">
        <f t="shared" ca="1" si="725"/>
        <v>89</v>
      </c>
      <c r="O159">
        <f t="shared" ref="O159:Q159" ca="1" si="726">INDIRECT(ADDRESS(83,3,1,TRUE,O156))</f>
        <v>18</v>
      </c>
      <c r="P159">
        <f t="shared" ca="1" si="726"/>
        <v>27</v>
      </c>
      <c r="Q159">
        <f t="shared" ca="1" si="726"/>
        <v>96</v>
      </c>
      <c r="R159">
        <f t="shared" ref="R159:S159" ca="1" si="727">INDIRECT(ADDRESS(83,3,1,TRUE,R156))</f>
        <v>168</v>
      </c>
      <c r="S159">
        <f t="shared" ca="1" si="727"/>
        <v>9</v>
      </c>
      <c r="V159" s="9"/>
      <c r="W159" s="4" t="s">
        <v>10</v>
      </c>
      <c r="X159" s="7">
        <f ca="1">C159*100/C$151</f>
        <v>16.809116809116809</v>
      </c>
      <c r="Y159" s="7">
        <f t="shared" ca="1" si="702"/>
        <v>15.662650602409638</v>
      </c>
      <c r="Z159" s="7">
        <f t="shared" ca="1" si="702"/>
        <v>14.088397790055248</v>
      </c>
      <c r="AA159" s="7">
        <f t="shared" ca="1" si="702"/>
        <v>16.814159292035399</v>
      </c>
      <c r="AB159" s="7">
        <f t="shared" ca="1" si="702"/>
        <v>17.136659436008678</v>
      </c>
      <c r="AC159" s="7">
        <f t="shared" ca="1" si="702"/>
        <v>19.302949061662197</v>
      </c>
      <c r="AD159" s="7">
        <f t="shared" ca="1" si="702"/>
        <v>18.356164383561644</v>
      </c>
      <c r="AE159" s="7">
        <f t="shared" ca="1" si="702"/>
        <v>14.446227929373997</v>
      </c>
      <c r="AF159" s="11" t="s">
        <v>10</v>
      </c>
      <c r="AG159" s="7">
        <f t="shared" ca="1" si="703"/>
        <v>18.087318087318089</v>
      </c>
      <c r="AH159" s="7">
        <f t="shared" ca="1" si="703"/>
        <v>18.939393939393938</v>
      </c>
      <c r="AI159" s="7">
        <f t="shared" ca="1" si="703"/>
        <v>17.725752508361204</v>
      </c>
      <c r="AJ159" s="7">
        <f t="shared" ca="1" si="703"/>
        <v>17.693836978131213</v>
      </c>
      <c r="AK159" s="7">
        <f t="shared" ca="1" si="703"/>
        <v>17.647058823529413</v>
      </c>
      <c r="AL159" s="7">
        <f t="shared" ca="1" si="703"/>
        <v>19.285714285714285</v>
      </c>
      <c r="AM159" s="7">
        <f t="shared" ca="1" si="703"/>
        <v>15.238095238095237</v>
      </c>
      <c r="AN159" s="7">
        <f t="shared" ca="1" si="703"/>
        <v>14.507772020725389</v>
      </c>
      <c r="AO159" s="7">
        <f t="shared" ca="1" si="703"/>
        <v>15.789473684210526</v>
      </c>
      <c r="AQ159" s="10">
        <f ca="1">Y159-$AX159</f>
        <v>-0.97300489613835595</v>
      </c>
      <c r="AR159" s="10">
        <f t="shared" ca="1" si="709"/>
        <v>-2.5472577084927455</v>
      </c>
      <c r="AS159" s="10">
        <f t="shared" ca="1" si="710"/>
        <v>0.17850379348740475</v>
      </c>
      <c r="AT159" s="10">
        <f t="shared" ca="1" si="711"/>
        <v>0.50100393746068406</v>
      </c>
      <c r="AU159" s="10">
        <f t="shared" ca="1" si="712"/>
        <v>2.6672935631142032</v>
      </c>
      <c r="AV159" s="10">
        <f t="shared" ca="1" si="713"/>
        <v>1.7205088850136505</v>
      </c>
      <c r="AW159" s="10">
        <f t="shared" ca="1" si="714"/>
        <v>-2.1894275691739971</v>
      </c>
      <c r="AX159" s="3">
        <f ca="1">AVERAGE(X159:AC159)</f>
        <v>16.635655498547994</v>
      </c>
      <c r="AY159" s="10">
        <f ca="1">AG159-$X159</f>
        <v>1.2782012782012799</v>
      </c>
      <c r="AZ159" s="10">
        <f t="shared" ca="1" si="715"/>
        <v>2.1302771302771291</v>
      </c>
      <c r="BA159" s="10">
        <f t="shared" ca="1" si="716"/>
        <v>0.91663569924439514</v>
      </c>
      <c r="BB159" s="10">
        <f t="shared" ca="1" si="717"/>
        <v>0.88472016901440398</v>
      </c>
      <c r="BC159" s="10">
        <f t="shared" ca="1" si="718"/>
        <v>0.83794201441260441</v>
      </c>
      <c r="BD159" s="10">
        <f t="shared" ca="1" si="719"/>
        <v>2.4765974765974761</v>
      </c>
      <c r="BE159" s="10">
        <f t="shared" ca="1" si="720"/>
        <v>-1.5710215710215714</v>
      </c>
      <c r="BF159" s="10">
        <f t="shared" ca="1" si="721"/>
        <v>-2.30134478839142</v>
      </c>
      <c r="BG159" s="10">
        <f t="shared" ca="1" si="722"/>
        <v>-1.0196431249062829</v>
      </c>
      <c r="BI159" s="3">
        <f ca="1">Y159-Z159</f>
        <v>1.5742528123543895</v>
      </c>
      <c r="BJ159" s="3">
        <f ca="1">AG159-AH159</f>
        <v>-0.85207585207584913</v>
      </c>
      <c r="BK159" s="3">
        <f ca="1">AI159-AJ159</f>
        <v>3.1915530229991163E-2</v>
      </c>
      <c r="BL159" s="3">
        <f ca="1">AK159-AL159</f>
        <v>-1.6386554621848717</v>
      </c>
    </row>
    <row r="160" spans="1:64">
      <c r="B160">
        <f ca="1">SUM(C158:C159)</f>
        <v>870</v>
      </c>
      <c r="C160">
        <f ca="1">SUM(C157:C159)</f>
        <v>1049</v>
      </c>
      <c r="U160" s="1" t="s">
        <v>38</v>
      </c>
      <c r="W160" s="4" t="s">
        <v>154</v>
      </c>
      <c r="X160" s="7"/>
      <c r="Y160" s="7">
        <f ca="1">Y159-Z159</f>
        <v>1.5742528123543895</v>
      </c>
      <c r="Z160" s="7"/>
      <c r="AA160" s="7"/>
      <c r="AB160" s="7"/>
      <c r="AC160" s="7"/>
      <c r="AD160" s="7"/>
      <c r="AE160" s="7"/>
      <c r="AF160" s="11" t="s">
        <v>154</v>
      </c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64">
      <c r="A161" s="1" t="s">
        <v>38</v>
      </c>
      <c r="B161" t="s">
        <v>92</v>
      </c>
      <c r="C161">
        <f ca="1">INDIRECT(ADDRESS(86,1,1,TRUE,C156))-B$151</f>
        <v>161</v>
      </c>
      <c r="D161">
        <f t="shared" ref="D161:J161" ca="1" si="728">INDIRECT(ADDRESS(86,1,1,TRUE,D156))</f>
        <v>58</v>
      </c>
      <c r="E161">
        <f t="shared" ca="1" si="728"/>
        <v>61</v>
      </c>
      <c r="F161">
        <f t="shared" ca="1" si="728"/>
        <v>108</v>
      </c>
      <c r="G161">
        <f t="shared" ca="1" si="728"/>
        <v>85</v>
      </c>
      <c r="H161">
        <f t="shared" ca="1" si="728"/>
        <v>88</v>
      </c>
      <c r="I161">
        <f t="shared" ca="1" si="728"/>
        <v>95</v>
      </c>
      <c r="J161">
        <f t="shared" ca="1" si="728"/>
        <v>130</v>
      </c>
      <c r="K161">
        <f t="shared" ref="K161:L161" ca="1" si="729">INDIRECT(ADDRESS(86,1,1,TRUE,K156))</f>
        <v>55</v>
      </c>
      <c r="L161">
        <f t="shared" ca="1" si="729"/>
        <v>31</v>
      </c>
      <c r="M161">
        <f t="shared" ref="M161:N161" ca="1" si="730">INDIRECT(ADDRESS(86,1,1,TRUE,M156))</f>
        <v>32</v>
      </c>
      <c r="N161">
        <f t="shared" ca="1" si="730"/>
        <v>57</v>
      </c>
      <c r="O161">
        <f t="shared" ref="O161:Q161" ca="1" si="731">INDIRECT(ADDRESS(86,1,1,TRUE,O156))</f>
        <v>20</v>
      </c>
      <c r="P161">
        <f t="shared" ca="1" si="731"/>
        <v>20</v>
      </c>
      <c r="Q161">
        <f t="shared" ca="1" si="731"/>
        <v>122</v>
      </c>
      <c r="R161">
        <f t="shared" ref="R161:S161" ca="1" si="732">INDIRECT(ADDRESS(86,1,1,TRUE,R156))</f>
        <v>308</v>
      </c>
      <c r="S161">
        <f t="shared" ca="1" si="732"/>
        <v>19</v>
      </c>
      <c r="W161" s="4" t="s">
        <v>92</v>
      </c>
      <c r="X161" s="7">
        <f ca="1">C161*100/C$151</f>
        <v>15.289648622981955</v>
      </c>
      <c r="Y161" s="7">
        <f t="shared" ref="Y161:AE163" ca="1" si="733">D161*100/D$6</f>
        <v>17.46987951807229</v>
      </c>
      <c r="Z161" s="7">
        <f t="shared" ca="1" si="733"/>
        <v>16.850828729281769</v>
      </c>
      <c r="AA161" s="7">
        <f t="shared" ca="1" si="733"/>
        <v>19.115044247787612</v>
      </c>
      <c r="AB161" s="7">
        <f t="shared" ca="1" si="733"/>
        <v>18.43817787418655</v>
      </c>
      <c r="AC161" s="7">
        <f t="shared" ca="1" si="733"/>
        <v>23.592493297587133</v>
      </c>
      <c r="AD161" s="7">
        <f t="shared" ca="1" si="733"/>
        <v>26.027397260273972</v>
      </c>
      <c r="AE161" s="7">
        <f t="shared" ca="1" si="733"/>
        <v>20.866773675762438</v>
      </c>
      <c r="AF161" s="11" t="s">
        <v>92</v>
      </c>
      <c r="AG161" s="7">
        <f t="shared" ref="AG161:AO163" ca="1" si="734">K161*100/K$6</f>
        <v>11.434511434511435</v>
      </c>
      <c r="AH161" s="7">
        <f t="shared" ca="1" si="734"/>
        <v>11.742424242424242</v>
      </c>
      <c r="AI161" s="7">
        <f t="shared" ca="1" si="734"/>
        <v>10.702341137123746</v>
      </c>
      <c r="AJ161" s="7">
        <f t="shared" ca="1" si="734"/>
        <v>11.332007952286283</v>
      </c>
      <c r="AK161" s="7">
        <f t="shared" ca="1" si="734"/>
        <v>19.607843137254903</v>
      </c>
      <c r="AL161" s="7">
        <f t="shared" ca="1" si="734"/>
        <v>14.285714285714286</v>
      </c>
      <c r="AM161" s="7">
        <f t="shared" ca="1" si="734"/>
        <v>19.365079365079364</v>
      </c>
      <c r="AN161" s="7">
        <f t="shared" ca="1" si="734"/>
        <v>26.597582037996546</v>
      </c>
      <c r="AO161" s="7">
        <f t="shared" ca="1" si="734"/>
        <v>33.333333333333336</v>
      </c>
    </row>
    <row r="162" spans="1:64">
      <c r="B162" t="s">
        <v>9</v>
      </c>
      <c r="C162">
        <f ca="1">INDIRECT(ADDRESS(86,2,1,TRUE,C156))</f>
        <v>638</v>
      </c>
      <c r="D162">
        <f t="shared" ref="D162:J162" ca="1" si="735">INDIRECT(ADDRESS(86,2,1,TRUE,D156))</f>
        <v>197</v>
      </c>
      <c r="E162">
        <f t="shared" ca="1" si="735"/>
        <v>215</v>
      </c>
      <c r="F162">
        <f t="shared" ca="1" si="735"/>
        <v>323</v>
      </c>
      <c r="G162">
        <f t="shared" ca="1" si="735"/>
        <v>255</v>
      </c>
      <c r="H162">
        <f t="shared" ca="1" si="735"/>
        <v>196</v>
      </c>
      <c r="I162">
        <f t="shared" ca="1" si="735"/>
        <v>189</v>
      </c>
      <c r="J162">
        <f t="shared" ca="1" si="735"/>
        <v>354</v>
      </c>
      <c r="K162">
        <f t="shared" ref="K162:L162" ca="1" si="736">INDIRECT(ADDRESS(86,2,1,TRUE,K156))</f>
        <v>319</v>
      </c>
      <c r="L162">
        <f t="shared" ca="1" si="736"/>
        <v>153</v>
      </c>
      <c r="M162">
        <f t="shared" ref="M162:N162" ca="1" si="737">INDIRECT(ADDRESS(86,2,1,TRUE,M156))</f>
        <v>188</v>
      </c>
      <c r="N162">
        <f t="shared" ca="1" si="737"/>
        <v>323</v>
      </c>
      <c r="O162">
        <f t="shared" ref="O162:Q162" ca="1" si="738">INDIRECT(ADDRESS(86,2,1,TRUE,O156))</f>
        <v>58</v>
      </c>
      <c r="P162">
        <f t="shared" ca="1" si="738"/>
        <v>83</v>
      </c>
      <c r="Q162">
        <f t="shared" ca="1" si="738"/>
        <v>368</v>
      </c>
      <c r="R162">
        <f t="shared" ref="R162:S162" ca="1" si="739">INDIRECT(ADDRESS(86,2,1,TRUE,R156))</f>
        <v>612</v>
      </c>
      <c r="S162">
        <f t="shared" ca="1" si="739"/>
        <v>26</v>
      </c>
      <c r="W162" s="4" t="s">
        <v>9</v>
      </c>
      <c r="X162" s="7">
        <f ca="1">C162*100/C$151</f>
        <v>60.588793922127259</v>
      </c>
      <c r="Y162" s="7">
        <f t="shared" ca="1" si="733"/>
        <v>59.337349397590359</v>
      </c>
      <c r="Z162" s="7">
        <f t="shared" ca="1" si="733"/>
        <v>59.392265193370164</v>
      </c>
      <c r="AA162" s="7">
        <f t="shared" ca="1" si="733"/>
        <v>57.168141592920357</v>
      </c>
      <c r="AB162" s="7">
        <f t="shared" ca="1" si="733"/>
        <v>55.314533622559651</v>
      </c>
      <c r="AC162" s="7">
        <f t="shared" ca="1" si="733"/>
        <v>52.546916890080432</v>
      </c>
      <c r="AD162" s="7">
        <f t="shared" ca="1" si="733"/>
        <v>51.780821917808218</v>
      </c>
      <c r="AE162" s="7">
        <f t="shared" ca="1" si="733"/>
        <v>56.821829855537722</v>
      </c>
      <c r="AF162" s="11" t="s">
        <v>9</v>
      </c>
      <c r="AG162" s="7">
        <f t="shared" ca="1" si="734"/>
        <v>66.320166320166322</v>
      </c>
      <c r="AH162" s="7">
        <f t="shared" ca="1" si="734"/>
        <v>57.954545454545453</v>
      </c>
      <c r="AI162" s="7">
        <f t="shared" ca="1" si="734"/>
        <v>62.876254180602004</v>
      </c>
      <c r="AJ162" s="7">
        <f t="shared" ca="1" si="734"/>
        <v>64.214711729622266</v>
      </c>
      <c r="AK162" s="7">
        <f t="shared" ca="1" si="734"/>
        <v>56.862745098039213</v>
      </c>
      <c r="AL162" s="7">
        <f t="shared" ca="1" si="734"/>
        <v>59.285714285714285</v>
      </c>
      <c r="AM162" s="7">
        <f t="shared" ca="1" si="734"/>
        <v>58.412698412698411</v>
      </c>
      <c r="AN162" s="7">
        <f t="shared" ca="1" si="734"/>
        <v>52.84974093264249</v>
      </c>
      <c r="AO162" s="7">
        <f t="shared" ca="1" si="734"/>
        <v>45.614035087719301</v>
      </c>
      <c r="AQ162" s="10">
        <f ca="1">Y162-$AX162</f>
        <v>1.9460159611489942</v>
      </c>
      <c r="AR162" s="10">
        <f t="shared" ref="AR162:AR163" ca="1" si="740">Z162-$AX162</f>
        <v>2.0009317569288001</v>
      </c>
      <c r="AS162" s="10">
        <f t="shared" ref="AS162:AS163" ca="1" si="741">AA162-$AX162</f>
        <v>-0.22319184352100763</v>
      </c>
      <c r="AT162" s="10">
        <f t="shared" ref="AT162:AT163" ca="1" si="742">AB162-$AX162</f>
        <v>-2.0767998138817134</v>
      </c>
      <c r="AU162" s="10">
        <f t="shared" ref="AU162:AU163" ca="1" si="743">AC162-$AX162</f>
        <v>-4.8444165463609323</v>
      </c>
      <c r="AV162" s="10">
        <f t="shared" ref="AV162:AV163" ca="1" si="744">AD162-$AX162</f>
        <v>-5.610511518633146</v>
      </c>
      <c r="AW162" s="10">
        <f t="shared" ref="AW162:AW163" ca="1" si="745">AE162-$AX162</f>
        <v>-0.56950358090364261</v>
      </c>
      <c r="AX162" s="3">
        <f ca="1">AVERAGE(X162:AC162)</f>
        <v>57.391333436441364</v>
      </c>
      <c r="AY162" s="10">
        <f ca="1">AG162-$X162</f>
        <v>5.7313723980390634</v>
      </c>
      <c r="AZ162" s="10">
        <f t="shared" ref="AZ162:AZ163" ca="1" si="746">AH162-$X162</f>
        <v>-2.6342484675818056</v>
      </c>
      <c r="BA162" s="10">
        <f t="shared" ref="BA162:BA163" ca="1" si="747">AI162-$X162</f>
        <v>2.287460258474745</v>
      </c>
      <c r="BB162" s="10">
        <f t="shared" ref="BB162:BB163" ca="1" si="748">AJ162-$X162</f>
        <v>3.6259178074950071</v>
      </c>
      <c r="BC162" s="10">
        <f t="shared" ref="BC162:BC163" ca="1" si="749">AK162-$X162</f>
        <v>-3.7260488240880463</v>
      </c>
      <c r="BD162" s="10">
        <f t="shared" ref="BD162:BD163" ca="1" si="750">AL162-$X162</f>
        <v>-1.3030796364129742</v>
      </c>
      <c r="BE162" s="10">
        <f t="shared" ref="BE162:BE163" ca="1" si="751">AM162-$X162</f>
        <v>-2.1760955094288477</v>
      </c>
      <c r="BF162" s="10">
        <f t="shared" ref="BF162:BF163" ca="1" si="752">AN162-$X162</f>
        <v>-7.7390529894847688</v>
      </c>
      <c r="BG162" s="10">
        <f t="shared" ref="BG162:BG163" ca="1" si="753">AO162-$X162</f>
        <v>-14.974758834407957</v>
      </c>
      <c r="BI162" s="3">
        <f ca="1">Y162-Z162</f>
        <v>-5.4915795779805876E-2</v>
      </c>
      <c r="BJ162" s="3">
        <f ca="1">AG162-AH162</f>
        <v>8.365620865620869</v>
      </c>
      <c r="BK162" s="3">
        <f ca="1">AI162-AJ162</f>
        <v>-1.3384575490202621</v>
      </c>
      <c r="BL162" s="3">
        <f ca="1">AK162-AL162</f>
        <v>-2.4229691876750721</v>
      </c>
    </row>
    <row r="163" spans="1:64">
      <c r="B163" t="s">
        <v>10</v>
      </c>
      <c r="C163">
        <f ca="1">INDIRECT(ADDRESS(86,3,1,TRUE,C156))</f>
        <v>250</v>
      </c>
      <c r="D163">
        <f t="shared" ref="D163:J163" ca="1" si="754">INDIRECT(ADDRESS(86,3,1,TRUE,D156))</f>
        <v>77</v>
      </c>
      <c r="E163">
        <f t="shared" ca="1" si="754"/>
        <v>86</v>
      </c>
      <c r="F163">
        <f t="shared" ca="1" si="754"/>
        <v>134</v>
      </c>
      <c r="G163">
        <f t="shared" ca="1" si="754"/>
        <v>121</v>
      </c>
      <c r="H163">
        <f t="shared" ca="1" si="754"/>
        <v>89</v>
      </c>
      <c r="I163">
        <f t="shared" ca="1" si="754"/>
        <v>81</v>
      </c>
      <c r="J163">
        <f t="shared" ca="1" si="754"/>
        <v>139</v>
      </c>
      <c r="K163">
        <f t="shared" ref="K163:L163" ca="1" si="755">INDIRECT(ADDRESS(86,3,1,TRUE,K156))</f>
        <v>107</v>
      </c>
      <c r="L163">
        <f t="shared" ca="1" si="755"/>
        <v>80</v>
      </c>
      <c r="M163">
        <f t="shared" ref="M163:N163" ca="1" si="756">INDIRECT(ADDRESS(86,3,1,TRUE,M156))</f>
        <v>79</v>
      </c>
      <c r="N163">
        <f t="shared" ca="1" si="756"/>
        <v>123</v>
      </c>
      <c r="O163">
        <f t="shared" ref="O163:Q163" ca="1" si="757">INDIRECT(ADDRESS(86,3,1,TRUE,O156))</f>
        <v>24</v>
      </c>
      <c r="P163">
        <f t="shared" ca="1" si="757"/>
        <v>37</v>
      </c>
      <c r="Q163">
        <f t="shared" ca="1" si="757"/>
        <v>140</v>
      </c>
      <c r="R163">
        <f t="shared" ref="R163:S163" ca="1" si="758">INDIRECT(ADDRESS(86,3,1,TRUE,R156))</f>
        <v>238</v>
      </c>
      <c r="S163">
        <f t="shared" ca="1" si="758"/>
        <v>12</v>
      </c>
      <c r="V163" s="9"/>
      <c r="W163" s="4" t="s">
        <v>10</v>
      </c>
      <c r="X163" s="7">
        <f ca="1">C163*100/C$151</f>
        <v>23.741690408357076</v>
      </c>
      <c r="Y163" s="7">
        <f t="shared" ca="1" si="733"/>
        <v>23.192771084337348</v>
      </c>
      <c r="Z163" s="7">
        <f t="shared" ca="1" si="733"/>
        <v>23.756906077348066</v>
      </c>
      <c r="AA163" s="7">
        <f t="shared" ca="1" si="733"/>
        <v>23.716814159292035</v>
      </c>
      <c r="AB163" s="7">
        <f t="shared" ca="1" si="733"/>
        <v>26.247288503253795</v>
      </c>
      <c r="AC163" s="7">
        <f t="shared" ca="1" si="733"/>
        <v>23.860589812332439</v>
      </c>
      <c r="AD163" s="7">
        <f t="shared" ca="1" si="733"/>
        <v>22.19178082191781</v>
      </c>
      <c r="AE163" s="7">
        <f t="shared" ca="1" si="733"/>
        <v>22.31139646869984</v>
      </c>
      <c r="AF163" s="11" t="s">
        <v>10</v>
      </c>
      <c r="AG163" s="7">
        <f t="shared" ca="1" si="734"/>
        <v>22.245322245322246</v>
      </c>
      <c r="AH163" s="7">
        <f t="shared" ca="1" si="734"/>
        <v>30.303030303030305</v>
      </c>
      <c r="AI163" s="7">
        <f t="shared" ca="1" si="734"/>
        <v>26.421404682274247</v>
      </c>
      <c r="AJ163" s="7">
        <f t="shared" ca="1" si="734"/>
        <v>24.453280318091451</v>
      </c>
      <c r="AK163" s="7">
        <f t="shared" ca="1" si="734"/>
        <v>23.529411764705884</v>
      </c>
      <c r="AL163" s="7">
        <f t="shared" ca="1" si="734"/>
        <v>26.428571428571427</v>
      </c>
      <c r="AM163" s="7">
        <f t="shared" ca="1" si="734"/>
        <v>22.222222222222221</v>
      </c>
      <c r="AN163" s="7">
        <f t="shared" ca="1" si="734"/>
        <v>20.552677029360968</v>
      </c>
      <c r="AO163" s="7">
        <f t="shared" ca="1" si="734"/>
        <v>21.05263157894737</v>
      </c>
      <c r="AQ163" s="10">
        <f ca="1">Y163-$AX163</f>
        <v>-0.89323892314944686</v>
      </c>
      <c r="AR163" s="10">
        <f t="shared" ca="1" si="740"/>
        <v>-0.32910393013872863</v>
      </c>
      <c r="AS163" s="10">
        <f t="shared" ca="1" si="741"/>
        <v>-0.36919584819476015</v>
      </c>
      <c r="AT163" s="10">
        <f t="shared" ca="1" si="742"/>
        <v>2.1612784957670002</v>
      </c>
      <c r="AU163" s="10">
        <f t="shared" ca="1" si="743"/>
        <v>-0.22542019515435641</v>
      </c>
      <c r="AV163" s="10">
        <f t="shared" ca="1" si="744"/>
        <v>-1.8942291855689852</v>
      </c>
      <c r="AW163" s="10">
        <f t="shared" ca="1" si="745"/>
        <v>-1.774613538786955</v>
      </c>
      <c r="AX163" s="3">
        <f ca="1">AVERAGE(X163:AC163)</f>
        <v>24.086010007486795</v>
      </c>
      <c r="AY163" s="10">
        <f ca="1">AG163-$X163</f>
        <v>-1.4963681630348304</v>
      </c>
      <c r="AZ163" s="10">
        <f t="shared" ca="1" si="746"/>
        <v>6.5613398946732282</v>
      </c>
      <c r="BA163" s="10">
        <f t="shared" ca="1" si="747"/>
        <v>2.6797142739171704</v>
      </c>
      <c r="BB163" s="10">
        <f t="shared" ca="1" si="748"/>
        <v>0.71158990973437497</v>
      </c>
      <c r="BC163" s="10">
        <f t="shared" ca="1" si="749"/>
        <v>-0.21227864365119231</v>
      </c>
      <c r="BD163" s="10">
        <f t="shared" ca="1" si="750"/>
        <v>2.6868810202143507</v>
      </c>
      <c r="BE163" s="10">
        <f t="shared" ca="1" si="751"/>
        <v>-1.5194681861348549</v>
      </c>
      <c r="BF163" s="10">
        <f t="shared" ca="1" si="752"/>
        <v>-3.1890133789961084</v>
      </c>
      <c r="BG163" s="10">
        <f t="shared" ca="1" si="753"/>
        <v>-2.6890588294097064</v>
      </c>
      <c r="BI163" s="3">
        <f ca="1">Y163-Z163</f>
        <v>-0.56413499301071823</v>
      </c>
      <c r="BJ163" s="3">
        <f ca="1">AG163-AH163</f>
        <v>-8.0577080577080586</v>
      </c>
      <c r="BK163" s="3">
        <f ca="1">AI163-AJ163</f>
        <v>1.9681243641827955</v>
      </c>
      <c r="BL163" s="3">
        <f ca="1">AK163-AL163</f>
        <v>-2.899159663865543</v>
      </c>
    </row>
    <row r="164" spans="1:64">
      <c r="B164">
        <f ca="1">SUM(C162:C163)</f>
        <v>888</v>
      </c>
      <c r="C164">
        <f ca="1">SUM(C161:C163)</f>
        <v>1049</v>
      </c>
      <c r="X164" s="7"/>
      <c r="Y164" s="7"/>
      <c r="Z164" s="7"/>
      <c r="AA164" s="7"/>
      <c r="AB164" s="7"/>
      <c r="AC164" s="7"/>
      <c r="AG164" s="7"/>
    </row>
    <row r="165" spans="1:64">
      <c r="C165" t="s">
        <v>102</v>
      </c>
      <c r="D165" t="s">
        <v>103</v>
      </c>
      <c r="E165" t="s">
        <v>104</v>
      </c>
      <c r="F165" t="s">
        <v>97</v>
      </c>
      <c r="G165" t="s">
        <v>98</v>
      </c>
      <c r="H165" t="s">
        <v>99</v>
      </c>
      <c r="I165" t="s">
        <v>100</v>
      </c>
      <c r="J165" t="s">
        <v>101</v>
      </c>
      <c r="K165" t="s">
        <v>106</v>
      </c>
      <c r="L165" t="s">
        <v>108</v>
      </c>
      <c r="M165" t="s">
        <v>109</v>
      </c>
      <c r="N165" t="s">
        <v>112</v>
      </c>
      <c r="O165" t="s">
        <v>117</v>
      </c>
      <c r="P165" t="s">
        <v>118</v>
      </c>
      <c r="Q165" t="s">
        <v>121</v>
      </c>
      <c r="R165" t="s">
        <v>119</v>
      </c>
      <c r="S165" t="s">
        <v>120</v>
      </c>
      <c r="U165" s="1" t="s">
        <v>39</v>
      </c>
      <c r="V165" s="1" t="s">
        <v>128</v>
      </c>
      <c r="W165" s="4" t="s">
        <v>153</v>
      </c>
      <c r="X165" s="8" t="s">
        <v>102</v>
      </c>
      <c r="Y165" s="8" t="s">
        <v>103</v>
      </c>
      <c r="Z165" s="8" t="s">
        <v>104</v>
      </c>
      <c r="AA165" s="8" t="s">
        <v>97</v>
      </c>
      <c r="AB165" s="8" t="s">
        <v>98</v>
      </c>
      <c r="AC165" s="8" t="s">
        <v>99</v>
      </c>
      <c r="AD165" s="8" t="s">
        <v>100</v>
      </c>
      <c r="AE165" s="8" t="s">
        <v>101</v>
      </c>
      <c r="AF165" s="11" t="s">
        <v>153</v>
      </c>
      <c r="AG165" s="8" t="s">
        <v>106</v>
      </c>
      <c r="AH165" s="8" t="s">
        <v>108</v>
      </c>
      <c r="AI165" s="8" t="s">
        <v>109</v>
      </c>
      <c r="AJ165" s="8" t="s">
        <v>112</v>
      </c>
      <c r="AK165" s="12" t="s">
        <v>117</v>
      </c>
      <c r="AL165" s="12" t="s">
        <v>118</v>
      </c>
      <c r="AM165" s="12" t="s">
        <v>121</v>
      </c>
      <c r="AN165" s="12" t="s">
        <v>119</v>
      </c>
      <c r="AO165" s="12" t="s">
        <v>120</v>
      </c>
    </row>
    <row r="166" spans="1:64">
      <c r="A166" s="1" t="s">
        <v>39</v>
      </c>
      <c r="B166" t="s">
        <v>92</v>
      </c>
      <c r="C166">
        <f ca="1">INDIRECT(ADDRESS(89,1,1,TRUE,C165))-B$151</f>
        <v>150</v>
      </c>
      <c r="D166">
        <f t="shared" ref="D166:J166" ca="1" si="759">INDIRECT(ADDRESS(89,1,1,TRUE,D165))</f>
        <v>57</v>
      </c>
      <c r="E166">
        <f t="shared" ca="1" si="759"/>
        <v>65</v>
      </c>
      <c r="F166">
        <f t="shared" ca="1" si="759"/>
        <v>101</v>
      </c>
      <c r="G166">
        <f t="shared" ca="1" si="759"/>
        <v>82</v>
      </c>
      <c r="H166">
        <f t="shared" ca="1" si="759"/>
        <v>80</v>
      </c>
      <c r="I166">
        <f t="shared" ca="1" si="759"/>
        <v>94</v>
      </c>
      <c r="J166">
        <f t="shared" ca="1" si="759"/>
        <v>117</v>
      </c>
      <c r="K166">
        <f t="shared" ref="K166:L166" ca="1" si="760">INDIRECT(ADDRESS(89,1,1,TRUE,K165))</f>
        <v>51</v>
      </c>
      <c r="L166">
        <f t="shared" ca="1" si="760"/>
        <v>26</v>
      </c>
      <c r="M166">
        <f t="shared" ref="M166:N166" ca="1" si="761">INDIRECT(ADDRESS(89,1,1,TRUE,M165))</f>
        <v>30</v>
      </c>
      <c r="N166">
        <f t="shared" ca="1" si="761"/>
        <v>47</v>
      </c>
      <c r="O166">
        <f t="shared" ref="O166:Q166" ca="1" si="762">INDIRECT(ADDRESS(89,1,1,TRUE,O165))</f>
        <v>20</v>
      </c>
      <c r="P166">
        <f t="shared" ca="1" si="762"/>
        <v>21</v>
      </c>
      <c r="Q166">
        <f t="shared" ca="1" si="762"/>
        <v>120</v>
      </c>
      <c r="R166">
        <f t="shared" ref="R166:S166" ca="1" si="763">INDIRECT(ADDRESS(89,1,1,TRUE,R165))</f>
        <v>298</v>
      </c>
      <c r="S166">
        <f t="shared" ca="1" si="763"/>
        <v>18</v>
      </c>
      <c r="W166" s="4" t="s">
        <v>92</v>
      </c>
      <c r="X166" s="7">
        <f ca="1">C166*100/C$151</f>
        <v>14.245014245014245</v>
      </c>
      <c r="Y166" s="7">
        <f t="shared" ref="Y166:AE168" ca="1" si="764">D166*100/D$6</f>
        <v>17.168674698795179</v>
      </c>
      <c r="Z166" s="7">
        <f t="shared" ca="1" si="764"/>
        <v>17.955801104972377</v>
      </c>
      <c r="AA166" s="7">
        <f t="shared" ca="1" si="764"/>
        <v>17.876106194690266</v>
      </c>
      <c r="AB166" s="7">
        <f t="shared" ca="1" si="764"/>
        <v>17.787418655097614</v>
      </c>
      <c r="AC166" s="7">
        <f t="shared" ca="1" si="764"/>
        <v>21.447721179624665</v>
      </c>
      <c r="AD166" s="7">
        <f t="shared" ca="1" si="764"/>
        <v>25.753424657534246</v>
      </c>
      <c r="AE166" s="7">
        <f t="shared" ca="1" si="764"/>
        <v>18.780096308186195</v>
      </c>
      <c r="AF166" s="11" t="s">
        <v>92</v>
      </c>
      <c r="AG166" s="7">
        <f t="shared" ref="AG166:AO168" ca="1" si="765">K166*100/K$6</f>
        <v>10.602910602910603</v>
      </c>
      <c r="AH166" s="7">
        <f t="shared" ca="1" si="765"/>
        <v>9.8484848484848477</v>
      </c>
      <c r="AI166" s="7">
        <f t="shared" ca="1" si="765"/>
        <v>10.033444816053512</v>
      </c>
      <c r="AJ166" s="7">
        <f t="shared" ca="1" si="765"/>
        <v>9.3439363817097423</v>
      </c>
      <c r="AK166" s="7">
        <f t="shared" ca="1" si="765"/>
        <v>19.607843137254903</v>
      </c>
      <c r="AL166" s="7">
        <f t="shared" ca="1" si="765"/>
        <v>15</v>
      </c>
      <c r="AM166" s="7">
        <f t="shared" ca="1" si="765"/>
        <v>19.047619047619047</v>
      </c>
      <c r="AN166" s="7">
        <f t="shared" ca="1" si="765"/>
        <v>25.734024179620036</v>
      </c>
      <c r="AO166" s="7">
        <f t="shared" ca="1" si="765"/>
        <v>31.578947368421051</v>
      </c>
    </row>
    <row r="167" spans="1:64">
      <c r="B167" t="s">
        <v>9</v>
      </c>
      <c r="C167">
        <f ca="1">INDIRECT(ADDRESS(89,2,1,TRUE,C165))</f>
        <v>625</v>
      </c>
      <c r="D167">
        <f t="shared" ref="D167:J167" ca="1" si="766">INDIRECT(ADDRESS(89,2,1,TRUE,D165))</f>
        <v>190</v>
      </c>
      <c r="E167">
        <f t="shared" ca="1" si="766"/>
        <v>220</v>
      </c>
      <c r="F167">
        <f t="shared" ca="1" si="766"/>
        <v>320</v>
      </c>
      <c r="G167">
        <f t="shared" ca="1" si="766"/>
        <v>260</v>
      </c>
      <c r="H167">
        <f t="shared" ca="1" si="766"/>
        <v>196</v>
      </c>
      <c r="I167">
        <f t="shared" ca="1" si="766"/>
        <v>185</v>
      </c>
      <c r="J167">
        <f t="shared" ca="1" si="766"/>
        <v>357</v>
      </c>
      <c r="K167">
        <f t="shared" ref="K167:L167" ca="1" si="767">INDIRECT(ADDRESS(89,2,1,TRUE,K165))</f>
        <v>302</v>
      </c>
      <c r="L167">
        <f t="shared" ca="1" si="767"/>
        <v>166</v>
      </c>
      <c r="M167">
        <f t="shared" ref="M167:N167" ca="1" si="768">INDIRECT(ADDRESS(89,2,1,TRUE,M165))</f>
        <v>192</v>
      </c>
      <c r="N167">
        <f t="shared" ca="1" si="768"/>
        <v>308</v>
      </c>
      <c r="O167">
        <f t="shared" ref="O167:Q167" ca="1" si="769">INDIRECT(ADDRESS(89,2,1,TRUE,O165))</f>
        <v>59</v>
      </c>
      <c r="P167">
        <f t="shared" ca="1" si="769"/>
        <v>85</v>
      </c>
      <c r="Q167">
        <f t="shared" ca="1" si="769"/>
        <v>354</v>
      </c>
      <c r="R167">
        <f t="shared" ref="R167:S167" ca="1" si="770">INDIRECT(ADDRESS(89,2,1,TRUE,R165))</f>
        <v>601</v>
      </c>
      <c r="S167">
        <f t="shared" ca="1" si="770"/>
        <v>24</v>
      </c>
      <c r="W167" s="4" t="s">
        <v>9</v>
      </c>
      <c r="X167" s="7">
        <f ca="1">C167*100/C$151</f>
        <v>59.354226020892689</v>
      </c>
      <c r="Y167" s="7">
        <f t="shared" ca="1" si="764"/>
        <v>57.2289156626506</v>
      </c>
      <c r="Z167" s="7">
        <f t="shared" ca="1" si="764"/>
        <v>60.773480662983424</v>
      </c>
      <c r="AA167" s="7">
        <f t="shared" ca="1" si="764"/>
        <v>56.637168141592923</v>
      </c>
      <c r="AB167" s="7">
        <f t="shared" ca="1" si="764"/>
        <v>56.399132321041215</v>
      </c>
      <c r="AC167" s="7">
        <f t="shared" ca="1" si="764"/>
        <v>52.546916890080432</v>
      </c>
      <c r="AD167" s="7">
        <f t="shared" ca="1" si="764"/>
        <v>50.684931506849317</v>
      </c>
      <c r="AE167" s="7">
        <f t="shared" ca="1" si="764"/>
        <v>57.303370786516851</v>
      </c>
      <c r="AF167" s="11" t="s">
        <v>9</v>
      </c>
      <c r="AG167" s="7">
        <f t="shared" ca="1" si="765"/>
        <v>62.785862785862783</v>
      </c>
      <c r="AH167" s="7">
        <f t="shared" ca="1" si="765"/>
        <v>62.878787878787875</v>
      </c>
      <c r="AI167" s="7">
        <f t="shared" ca="1" si="765"/>
        <v>64.214046822742475</v>
      </c>
      <c r="AJ167" s="7">
        <f t="shared" ca="1" si="765"/>
        <v>61.232604373757454</v>
      </c>
      <c r="AK167" s="7">
        <f t="shared" ca="1" si="765"/>
        <v>57.843137254901961</v>
      </c>
      <c r="AL167" s="7">
        <f t="shared" ca="1" si="765"/>
        <v>60.714285714285715</v>
      </c>
      <c r="AM167" s="7">
        <f t="shared" ca="1" si="765"/>
        <v>56.19047619047619</v>
      </c>
      <c r="AN167" s="7">
        <f t="shared" ca="1" si="765"/>
        <v>51.899827288428327</v>
      </c>
      <c r="AO167" s="7">
        <f t="shared" ca="1" si="765"/>
        <v>42.10526315789474</v>
      </c>
      <c r="AQ167" s="10">
        <f ca="1">Y167-$AX167</f>
        <v>7.2275712777056356E-2</v>
      </c>
      <c r="AR167" s="10">
        <f t="shared" ref="AR167:AR168" ca="1" si="771">Z167-$AX167</f>
        <v>3.6168407131098803</v>
      </c>
      <c r="AS167" s="10">
        <f t="shared" ref="AS167:AS168" ca="1" si="772">AA167-$AX167</f>
        <v>-0.51947180828062045</v>
      </c>
      <c r="AT167" s="10">
        <f t="shared" ref="AT167:AT168" ca="1" si="773">AB167-$AX167</f>
        <v>-0.75750762883232881</v>
      </c>
      <c r="AU167" s="10">
        <f t="shared" ref="AU167:AU168" ca="1" si="774">AC167-$AX167</f>
        <v>-4.6097230597931116</v>
      </c>
      <c r="AV167" s="10">
        <f t="shared" ref="AV167:AV168" ca="1" si="775">AD167-$AX167</f>
        <v>-6.4717084430242267</v>
      </c>
      <c r="AW167" s="10">
        <f t="shared" ref="AW167:AW168" ca="1" si="776">AE167-$AX167</f>
        <v>0.14673083664330733</v>
      </c>
      <c r="AX167" s="3">
        <f ca="1">AVERAGE(X167:AC167)</f>
        <v>57.156639949873544</v>
      </c>
      <c r="AY167" s="10">
        <f ca="1">AG167-$X167</f>
        <v>3.4316367649700936</v>
      </c>
      <c r="AZ167" s="10">
        <f t="shared" ref="AZ167:AZ168" ca="1" si="777">AH167-$X167</f>
        <v>3.5245618578951863</v>
      </c>
      <c r="BA167" s="10">
        <f t="shared" ref="BA167:BA168" ca="1" si="778">AI167-$X167</f>
        <v>4.8598208018497857</v>
      </c>
      <c r="BB167" s="10">
        <f t="shared" ref="BB167:BB168" ca="1" si="779">AJ167-$X167</f>
        <v>1.8783783528647646</v>
      </c>
      <c r="BC167" s="10">
        <f t="shared" ref="BC167:BC168" ca="1" si="780">AK167-$X167</f>
        <v>-1.5110887659907277</v>
      </c>
      <c r="BD167" s="10">
        <f t="shared" ref="BD167:BD168" ca="1" si="781">AL167-$X167</f>
        <v>1.3600596933930262</v>
      </c>
      <c r="BE167" s="10">
        <f t="shared" ref="BE167:BE168" ca="1" si="782">AM167-$X167</f>
        <v>-3.1637498304164993</v>
      </c>
      <c r="BF167" s="10">
        <f t="shared" ref="BF167:BF168" ca="1" si="783">AN167-$X167</f>
        <v>-7.4543987324643624</v>
      </c>
      <c r="BG167" s="10">
        <f t="shared" ref="BG167:BG168" ca="1" si="784">AO167-$X167</f>
        <v>-17.248962862997949</v>
      </c>
      <c r="BI167" s="3">
        <f ca="1">Y167-Z167</f>
        <v>-3.544565000332824</v>
      </c>
      <c r="BJ167" s="3">
        <f ca="1">AG167-AH167</f>
        <v>-9.2925092925092656E-2</v>
      </c>
      <c r="BK167" s="3">
        <f ca="1">AI167-AJ167</f>
        <v>2.9814424489850211</v>
      </c>
      <c r="BL167" s="3">
        <f ca="1">AK167-AL167</f>
        <v>-2.871148459383754</v>
      </c>
    </row>
    <row r="168" spans="1:64">
      <c r="B168" t="s">
        <v>10</v>
      </c>
      <c r="C168">
        <f ca="1">INDIRECT(ADDRESS(89,3,1,TRUE,C165))</f>
        <v>274</v>
      </c>
      <c r="D168">
        <f t="shared" ref="D168:J168" ca="1" si="785">INDIRECT(ADDRESS(89,3,1,TRUE,D165))</f>
        <v>85</v>
      </c>
      <c r="E168">
        <f t="shared" ca="1" si="785"/>
        <v>77</v>
      </c>
      <c r="F168">
        <f t="shared" ca="1" si="785"/>
        <v>144</v>
      </c>
      <c r="G168">
        <f t="shared" ca="1" si="785"/>
        <v>119</v>
      </c>
      <c r="H168">
        <f t="shared" ca="1" si="785"/>
        <v>97</v>
      </c>
      <c r="I168">
        <f t="shared" ca="1" si="785"/>
        <v>86</v>
      </c>
      <c r="J168">
        <f t="shared" ca="1" si="785"/>
        <v>149</v>
      </c>
      <c r="K168">
        <f t="shared" ref="K168:L168" ca="1" si="786">INDIRECT(ADDRESS(89,3,1,TRUE,K165))</f>
        <v>128</v>
      </c>
      <c r="L168">
        <f t="shared" ca="1" si="786"/>
        <v>72</v>
      </c>
      <c r="M168">
        <f t="shared" ref="M168:N168" ca="1" si="787">INDIRECT(ADDRESS(89,3,1,TRUE,M165))</f>
        <v>77</v>
      </c>
      <c r="N168">
        <f t="shared" ca="1" si="787"/>
        <v>148</v>
      </c>
      <c r="O168">
        <f t="shared" ref="O168:Q168" ca="1" si="788">INDIRECT(ADDRESS(89,3,1,TRUE,O165))</f>
        <v>23</v>
      </c>
      <c r="P168">
        <f t="shared" ca="1" si="788"/>
        <v>34</v>
      </c>
      <c r="Q168">
        <f t="shared" ca="1" si="788"/>
        <v>156</v>
      </c>
      <c r="R168">
        <f t="shared" ref="R168:S168" ca="1" si="789">INDIRECT(ADDRESS(89,3,1,TRUE,R165))</f>
        <v>259</v>
      </c>
      <c r="S168">
        <f t="shared" ca="1" si="789"/>
        <v>15</v>
      </c>
      <c r="V168" s="9"/>
      <c r="W168" s="4" t="s">
        <v>10</v>
      </c>
      <c r="X168" s="7">
        <f ca="1">C168*100/C$151</f>
        <v>26.020892687559353</v>
      </c>
      <c r="Y168" s="7">
        <f t="shared" ca="1" si="764"/>
        <v>25.602409638554217</v>
      </c>
      <c r="Z168" s="7">
        <f t="shared" ca="1" si="764"/>
        <v>21.270718232044199</v>
      </c>
      <c r="AA168" s="7">
        <f t="shared" ca="1" si="764"/>
        <v>25.486725663716815</v>
      </c>
      <c r="AB168" s="7">
        <f t="shared" ca="1" si="764"/>
        <v>25.813449023861171</v>
      </c>
      <c r="AC168" s="7">
        <f t="shared" ca="1" si="764"/>
        <v>26.005361930294907</v>
      </c>
      <c r="AD168" s="7">
        <f t="shared" ca="1" si="764"/>
        <v>23.561643835616437</v>
      </c>
      <c r="AE168" s="7">
        <f t="shared" ca="1" si="764"/>
        <v>23.91653290529695</v>
      </c>
      <c r="AF168" s="11" t="s">
        <v>10</v>
      </c>
      <c r="AG168" s="7">
        <f t="shared" ca="1" si="765"/>
        <v>26.611226611226613</v>
      </c>
      <c r="AH168" s="7">
        <f t="shared" ca="1" si="765"/>
        <v>27.272727272727273</v>
      </c>
      <c r="AI168" s="7">
        <f t="shared" ca="1" si="765"/>
        <v>25.752508361204015</v>
      </c>
      <c r="AJ168" s="7">
        <f t="shared" ca="1" si="765"/>
        <v>29.423459244532804</v>
      </c>
      <c r="AK168" s="7">
        <f t="shared" ca="1" si="765"/>
        <v>22.549019607843139</v>
      </c>
      <c r="AL168" s="7">
        <f t="shared" ca="1" si="765"/>
        <v>24.285714285714285</v>
      </c>
      <c r="AM168" s="7">
        <f t="shared" ca="1" si="765"/>
        <v>24.761904761904763</v>
      </c>
      <c r="AN168" s="7">
        <f t="shared" ca="1" si="765"/>
        <v>22.366148531951641</v>
      </c>
      <c r="AO168" s="7">
        <f t="shared" ca="1" si="765"/>
        <v>26.315789473684209</v>
      </c>
      <c r="AQ168" s="10">
        <f ca="1">Y168-$AX168</f>
        <v>0.56915010921577647</v>
      </c>
      <c r="AR168" s="10">
        <f t="shared" ca="1" si="771"/>
        <v>-3.7625412972942414</v>
      </c>
      <c r="AS168" s="10">
        <f t="shared" ca="1" si="772"/>
        <v>0.45346613437837391</v>
      </c>
      <c r="AT168" s="10">
        <f t="shared" ca="1" si="773"/>
        <v>0.78018949452273034</v>
      </c>
      <c r="AU168" s="10">
        <f t="shared" ca="1" si="774"/>
        <v>0.97210240095646583</v>
      </c>
      <c r="AV168" s="10">
        <f t="shared" ca="1" si="775"/>
        <v>-1.4716156937220042</v>
      </c>
      <c r="AW168" s="10">
        <f t="shared" ca="1" si="776"/>
        <v>-1.1167266240414904</v>
      </c>
      <c r="AX168" s="3">
        <f ca="1">AVERAGE(X168:AC168)</f>
        <v>25.033259529338441</v>
      </c>
      <c r="AY168" s="10">
        <f ca="1">AG168-$X168</f>
        <v>0.59033392366725934</v>
      </c>
      <c r="AZ168" s="10">
        <f t="shared" ca="1" si="777"/>
        <v>1.25183458516792</v>
      </c>
      <c r="BA168" s="10">
        <f t="shared" ca="1" si="778"/>
        <v>-0.26838432635533849</v>
      </c>
      <c r="BB168" s="10">
        <f t="shared" ca="1" si="779"/>
        <v>3.4025665569734507</v>
      </c>
      <c r="BC168" s="10">
        <f t="shared" ca="1" si="780"/>
        <v>-3.4718730797162145</v>
      </c>
      <c r="BD168" s="10">
        <f t="shared" ca="1" si="781"/>
        <v>-1.7351784018450687</v>
      </c>
      <c r="BE168" s="10">
        <f t="shared" ca="1" si="782"/>
        <v>-1.2589879256545906</v>
      </c>
      <c r="BF168" s="10">
        <f t="shared" ca="1" si="783"/>
        <v>-3.6547441556077125</v>
      </c>
      <c r="BG168" s="10">
        <f t="shared" ca="1" si="784"/>
        <v>0.29489678612485548</v>
      </c>
      <c r="BI168" s="3">
        <f ca="1">Y168-Z168</f>
        <v>4.3316914065100178</v>
      </c>
      <c r="BJ168" s="3">
        <f ca="1">AG168-AH168</f>
        <v>-0.66150066150066067</v>
      </c>
      <c r="BK168" s="3">
        <f ca="1">AI168-AJ168</f>
        <v>-3.6709508833287892</v>
      </c>
      <c r="BL168" s="3">
        <f ca="1">AK168-AL168</f>
        <v>-1.7366946778711458</v>
      </c>
    </row>
    <row r="169" spans="1:64">
      <c r="B169">
        <f ca="1">SUM(C167:C168)</f>
        <v>899</v>
      </c>
      <c r="C169">
        <f ca="1">SUM(C166:C168)</f>
        <v>1049</v>
      </c>
      <c r="U169" s="1" t="s">
        <v>40</v>
      </c>
      <c r="W169" s="4" t="s">
        <v>154</v>
      </c>
      <c r="X169" s="7"/>
      <c r="Y169" s="7"/>
      <c r="Z169" s="7"/>
      <c r="AA169" s="7"/>
      <c r="AB169" s="7"/>
      <c r="AC169" s="7"/>
      <c r="AD169" s="7"/>
      <c r="AE169" s="7"/>
      <c r="AF169" s="11" t="s">
        <v>154</v>
      </c>
      <c r="AG169" s="7"/>
      <c r="AH169" s="7"/>
      <c r="AI169" s="7"/>
      <c r="AJ169" s="7"/>
    </row>
    <row r="170" spans="1:64">
      <c r="A170" s="1" t="s">
        <v>40</v>
      </c>
      <c r="B170" t="s">
        <v>92</v>
      </c>
      <c r="C170">
        <f ca="1">INDIRECT(ADDRESS(92,1,1,TRUE,C165))-B$151</f>
        <v>153</v>
      </c>
      <c r="D170">
        <f t="shared" ref="D170:J170" ca="1" si="790">INDIRECT(ADDRESS(92,1,1,TRUE,D165))</f>
        <v>55</v>
      </c>
      <c r="E170">
        <f t="shared" ca="1" si="790"/>
        <v>62</v>
      </c>
      <c r="F170">
        <f t="shared" ca="1" si="790"/>
        <v>96</v>
      </c>
      <c r="G170">
        <f t="shared" ca="1" si="790"/>
        <v>83</v>
      </c>
      <c r="H170">
        <f t="shared" ca="1" si="790"/>
        <v>82</v>
      </c>
      <c r="I170">
        <f t="shared" ca="1" si="790"/>
        <v>94</v>
      </c>
      <c r="J170">
        <f t="shared" ca="1" si="790"/>
        <v>116</v>
      </c>
      <c r="K170">
        <f t="shared" ref="K170:L170" ca="1" si="791">INDIRECT(ADDRESS(92,1,1,TRUE,K165))</f>
        <v>53</v>
      </c>
      <c r="L170">
        <f t="shared" ca="1" si="791"/>
        <v>27</v>
      </c>
      <c r="M170">
        <f t="shared" ref="M170:N170" ca="1" si="792">INDIRECT(ADDRESS(92,1,1,TRUE,M165))</f>
        <v>30</v>
      </c>
      <c r="N170">
        <f t="shared" ca="1" si="792"/>
        <v>50</v>
      </c>
      <c r="O170">
        <f t="shared" ref="O170:Q170" ca="1" si="793">INDIRECT(ADDRESS(92,1,1,TRUE,O165))</f>
        <v>20</v>
      </c>
      <c r="P170">
        <f t="shared" ca="1" si="793"/>
        <v>25</v>
      </c>
      <c r="Q170">
        <f t="shared" ca="1" si="793"/>
        <v>114</v>
      </c>
      <c r="R170">
        <f t="shared" ref="R170:S170" ca="1" si="794">INDIRECT(ADDRESS(92,1,1,TRUE,R165))</f>
        <v>302</v>
      </c>
      <c r="S170">
        <f t="shared" ca="1" si="794"/>
        <v>17</v>
      </c>
      <c r="W170" s="4" t="s">
        <v>92</v>
      </c>
      <c r="X170" s="7">
        <f ca="1">C170*100/C$151</f>
        <v>14.52991452991453</v>
      </c>
      <c r="Y170" s="7">
        <f t="shared" ref="Y170:AE172" ca="1" si="795">D170*100/D$6</f>
        <v>16.566265060240966</v>
      </c>
      <c r="Z170" s="7">
        <f t="shared" ca="1" si="795"/>
        <v>17.127071823204421</v>
      </c>
      <c r="AA170" s="7">
        <f t="shared" ca="1" si="795"/>
        <v>16.991150442477878</v>
      </c>
      <c r="AB170" s="7">
        <f t="shared" ca="1" si="795"/>
        <v>18.004338394793926</v>
      </c>
      <c r="AC170" s="7">
        <f t="shared" ca="1" si="795"/>
        <v>21.98391420911528</v>
      </c>
      <c r="AD170" s="7">
        <f t="shared" ca="1" si="795"/>
        <v>25.753424657534246</v>
      </c>
      <c r="AE170" s="7">
        <f t="shared" ca="1" si="795"/>
        <v>18.619582664526483</v>
      </c>
      <c r="AF170" s="11" t="s">
        <v>92</v>
      </c>
      <c r="AG170" s="7">
        <f t="shared" ref="AG170:AO172" ca="1" si="796">K170*100/K$6</f>
        <v>11.018711018711018</v>
      </c>
      <c r="AH170" s="7">
        <f t="shared" ca="1" si="796"/>
        <v>10.227272727272727</v>
      </c>
      <c r="AI170" s="7">
        <f t="shared" ca="1" si="796"/>
        <v>10.033444816053512</v>
      </c>
      <c r="AJ170" s="7">
        <f t="shared" ca="1" si="796"/>
        <v>9.9403578528827037</v>
      </c>
      <c r="AK170" s="7">
        <f t="shared" ca="1" si="796"/>
        <v>19.607843137254903</v>
      </c>
      <c r="AL170" s="7">
        <f t="shared" ca="1" si="796"/>
        <v>17.857142857142858</v>
      </c>
      <c r="AM170" s="7">
        <f t="shared" ca="1" si="796"/>
        <v>18.095238095238095</v>
      </c>
      <c r="AN170" s="7">
        <f t="shared" ca="1" si="796"/>
        <v>26.07944732297064</v>
      </c>
      <c r="AO170" s="7">
        <f t="shared" ca="1" si="796"/>
        <v>29.82456140350877</v>
      </c>
    </row>
    <row r="171" spans="1:64">
      <c r="B171" t="s">
        <v>9</v>
      </c>
      <c r="C171">
        <f ca="1">INDIRECT(ADDRESS(92,2,1,TRUE,C165))</f>
        <v>397</v>
      </c>
      <c r="D171">
        <f t="shared" ref="D171:J171" ca="1" si="797">INDIRECT(ADDRESS(92,2,1,TRUE,D165))</f>
        <v>128</v>
      </c>
      <c r="E171">
        <f t="shared" ca="1" si="797"/>
        <v>133</v>
      </c>
      <c r="F171">
        <f t="shared" ca="1" si="797"/>
        <v>216</v>
      </c>
      <c r="G171">
        <f t="shared" ca="1" si="797"/>
        <v>144</v>
      </c>
      <c r="H171">
        <f t="shared" ca="1" si="797"/>
        <v>124</v>
      </c>
      <c r="I171">
        <f t="shared" ca="1" si="797"/>
        <v>118</v>
      </c>
      <c r="J171">
        <f t="shared" ca="1" si="797"/>
        <v>227</v>
      </c>
      <c r="K171">
        <f t="shared" ref="K171:L171" ca="1" si="798">INDIRECT(ADDRESS(92,2,1,TRUE,K165))</f>
        <v>197</v>
      </c>
      <c r="L171">
        <f t="shared" ca="1" si="798"/>
        <v>95</v>
      </c>
      <c r="M171">
        <f t="shared" ref="M171:N171" ca="1" si="799">INDIRECT(ADDRESS(92,2,1,TRUE,M165))</f>
        <v>118</v>
      </c>
      <c r="N171">
        <f t="shared" ca="1" si="799"/>
        <v>193</v>
      </c>
      <c r="O171">
        <f t="shared" ref="O171:Q171" ca="1" si="800">INDIRECT(ADDRESS(92,2,1,TRUE,O165))</f>
        <v>30</v>
      </c>
      <c r="P171">
        <f t="shared" ca="1" si="800"/>
        <v>50</v>
      </c>
      <c r="Q171">
        <f t="shared" ca="1" si="800"/>
        <v>234</v>
      </c>
      <c r="R171">
        <f t="shared" ref="R171:S171" ca="1" si="801">INDIRECT(ADDRESS(92,2,1,TRUE,R165))</f>
        <v>389</v>
      </c>
      <c r="S171">
        <f t="shared" ca="1" si="801"/>
        <v>8</v>
      </c>
      <c r="W171" s="4" t="s">
        <v>9</v>
      </c>
      <c r="X171" s="7">
        <f ca="1">C171*100/C$151</f>
        <v>37.701804368471038</v>
      </c>
      <c r="Y171" s="7">
        <f t="shared" ca="1" si="795"/>
        <v>38.554216867469883</v>
      </c>
      <c r="Z171" s="7">
        <f t="shared" ca="1" si="795"/>
        <v>36.740331491712709</v>
      </c>
      <c r="AA171" s="7">
        <f t="shared" ca="1" si="795"/>
        <v>38.230088495575224</v>
      </c>
      <c r="AB171" s="7">
        <f t="shared" ca="1" si="795"/>
        <v>31.23644251626898</v>
      </c>
      <c r="AC171" s="7">
        <f t="shared" ca="1" si="795"/>
        <v>33.243967828418228</v>
      </c>
      <c r="AD171" s="7">
        <f t="shared" ca="1" si="795"/>
        <v>32.328767123287669</v>
      </c>
      <c r="AE171" s="7">
        <f t="shared" ca="1" si="795"/>
        <v>36.436597110754413</v>
      </c>
      <c r="AF171" s="11" t="s">
        <v>9</v>
      </c>
      <c r="AG171" s="7">
        <f t="shared" ca="1" si="796"/>
        <v>40.956340956340959</v>
      </c>
      <c r="AH171" s="7">
        <f t="shared" ca="1" si="796"/>
        <v>35.984848484848484</v>
      </c>
      <c r="AI171" s="7">
        <f t="shared" ca="1" si="796"/>
        <v>39.464882943143813</v>
      </c>
      <c r="AJ171" s="7">
        <f t="shared" ca="1" si="796"/>
        <v>38.369781312127238</v>
      </c>
      <c r="AK171" s="7">
        <f t="shared" ca="1" si="796"/>
        <v>29.411764705882351</v>
      </c>
      <c r="AL171" s="7">
        <f t="shared" ca="1" si="796"/>
        <v>35.714285714285715</v>
      </c>
      <c r="AM171" s="7">
        <f t="shared" ca="1" si="796"/>
        <v>37.142857142857146</v>
      </c>
      <c r="AN171" s="7">
        <f t="shared" ca="1" si="796"/>
        <v>33.59240069084629</v>
      </c>
      <c r="AO171" s="7">
        <f t="shared" ca="1" si="796"/>
        <v>14.035087719298245</v>
      </c>
      <c r="AQ171" s="10">
        <f ca="1">Y171-$AX171</f>
        <v>2.603074939483875</v>
      </c>
      <c r="AR171" s="10">
        <f t="shared" ref="AR171:AR172" ca="1" si="802">Z171-$AX171</f>
        <v>0.78918956372670124</v>
      </c>
      <c r="AS171" s="10">
        <f t="shared" ref="AS171:AS172" ca="1" si="803">AA171-$AX171</f>
        <v>2.278946567589216</v>
      </c>
      <c r="AT171" s="10">
        <f t="shared" ref="AT171:AT172" ca="1" si="804">AB171-$AX171</f>
        <v>-4.714699411717028</v>
      </c>
      <c r="AU171" s="10">
        <f t="shared" ref="AU171:AU172" ca="1" si="805">AC171-$AX171</f>
        <v>-2.70717409956778</v>
      </c>
      <c r="AV171" s="10">
        <f t="shared" ref="AV171:AV172" ca="1" si="806">AD171-$AX171</f>
        <v>-3.6223748046983388</v>
      </c>
      <c r="AW171" s="10">
        <f t="shared" ref="AW171:AW172" ca="1" si="807">AE171-$AX171</f>
        <v>0.48545518276840482</v>
      </c>
      <c r="AX171" s="3">
        <f ca="1">AVERAGE(X171:AC171)</f>
        <v>35.951141927986008</v>
      </c>
      <c r="AY171" s="10">
        <f ca="1">AG171-$X171</f>
        <v>3.2545365878699215</v>
      </c>
      <c r="AZ171" s="10">
        <f t="shared" ref="AZ171:AZ172" ca="1" si="808">AH171-$X171</f>
        <v>-1.7169558836225534</v>
      </c>
      <c r="BA171" s="10">
        <f t="shared" ref="BA171:BA172" ca="1" si="809">AI171-$X171</f>
        <v>1.7630785746727753</v>
      </c>
      <c r="BB171" s="10">
        <f t="shared" ref="BB171:BB172" ca="1" si="810">AJ171-$X171</f>
        <v>0.66797694365619975</v>
      </c>
      <c r="BC171" s="10">
        <f t="shared" ref="BC171:BC172" ca="1" si="811">AK171-$X171</f>
        <v>-8.2900396625886863</v>
      </c>
      <c r="BD171" s="10">
        <f t="shared" ref="BD171:BD172" ca="1" si="812">AL171-$X171</f>
        <v>-1.9875186541853225</v>
      </c>
      <c r="BE171" s="10">
        <f t="shared" ref="BE171:BE172" ca="1" si="813">AM171-$X171</f>
        <v>-0.55894722561389187</v>
      </c>
      <c r="BF171" s="10">
        <f t="shared" ref="BF171:BF172" ca="1" si="814">AN171-$X171</f>
        <v>-4.1094036776247478</v>
      </c>
      <c r="BG171" s="10">
        <f t="shared" ref="BG171:BG172" ca="1" si="815">AO171-$X171</f>
        <v>-23.666716649172791</v>
      </c>
      <c r="BI171" s="3">
        <f ca="1">Y171-Z171</f>
        <v>1.8138853757571738</v>
      </c>
      <c r="BJ171" s="3">
        <f ca="1">AG171-AH171</f>
        <v>4.9714924714924749</v>
      </c>
      <c r="BK171" s="3">
        <f ca="1">AI171-AJ171</f>
        <v>1.0951016310165755</v>
      </c>
      <c r="BL171" s="3">
        <f ca="1">AK171-AL171</f>
        <v>-6.3025210084033638</v>
      </c>
    </row>
    <row r="172" spans="1:64">
      <c r="B172" t="s">
        <v>10</v>
      </c>
      <c r="C172">
        <f ca="1">INDIRECT(ADDRESS(92,3,1,TRUE,C165))</f>
        <v>499</v>
      </c>
      <c r="D172">
        <f t="shared" ref="D172:J172" ca="1" si="816">INDIRECT(ADDRESS(92,3,1,TRUE,D165))</f>
        <v>149</v>
      </c>
      <c r="E172">
        <f t="shared" ca="1" si="816"/>
        <v>167</v>
      </c>
      <c r="F172">
        <f t="shared" ca="1" si="816"/>
        <v>253</v>
      </c>
      <c r="G172">
        <f t="shared" ca="1" si="816"/>
        <v>234</v>
      </c>
      <c r="H172">
        <f t="shared" ca="1" si="816"/>
        <v>167</v>
      </c>
      <c r="I172">
        <f t="shared" ca="1" si="816"/>
        <v>153</v>
      </c>
      <c r="J172">
        <f t="shared" ca="1" si="816"/>
        <v>280</v>
      </c>
      <c r="K172">
        <f t="shared" ref="K172:L172" ca="1" si="817">INDIRECT(ADDRESS(92,3,1,TRUE,K165))</f>
        <v>231</v>
      </c>
      <c r="L172">
        <f t="shared" ca="1" si="817"/>
        <v>142</v>
      </c>
      <c r="M172">
        <f t="shared" ref="M172:N172" ca="1" si="818">INDIRECT(ADDRESS(92,3,1,TRUE,M165))</f>
        <v>151</v>
      </c>
      <c r="N172">
        <f t="shared" ca="1" si="818"/>
        <v>260</v>
      </c>
      <c r="O172">
        <f t="shared" ref="O172:Q172" ca="1" si="819">INDIRECT(ADDRESS(92,3,1,TRUE,O165))</f>
        <v>52</v>
      </c>
      <c r="P172">
        <f t="shared" ca="1" si="819"/>
        <v>65</v>
      </c>
      <c r="Q172">
        <f t="shared" ca="1" si="819"/>
        <v>282</v>
      </c>
      <c r="R172">
        <f t="shared" ref="R172:S172" ca="1" si="820">INDIRECT(ADDRESS(92,3,1,TRUE,R165))</f>
        <v>467</v>
      </c>
      <c r="S172">
        <f t="shared" ca="1" si="820"/>
        <v>32</v>
      </c>
      <c r="V172" s="9"/>
      <c r="W172" s="4" t="s">
        <v>10</v>
      </c>
      <c r="X172" s="7">
        <f ca="1">C172*100/C$151</f>
        <v>47.388414055080723</v>
      </c>
      <c r="Y172" s="7">
        <f t="shared" ca="1" si="795"/>
        <v>44.879518072289159</v>
      </c>
      <c r="Z172" s="7">
        <f t="shared" ca="1" si="795"/>
        <v>46.132596685082873</v>
      </c>
      <c r="AA172" s="7">
        <f t="shared" ca="1" si="795"/>
        <v>44.778761061946902</v>
      </c>
      <c r="AB172" s="7">
        <f t="shared" ca="1" si="795"/>
        <v>50.759219088937094</v>
      </c>
      <c r="AC172" s="7">
        <f t="shared" ca="1" si="795"/>
        <v>44.772117962466488</v>
      </c>
      <c r="AD172" s="7">
        <f t="shared" ca="1" si="795"/>
        <v>41.917808219178085</v>
      </c>
      <c r="AE172" s="7">
        <f t="shared" ca="1" si="795"/>
        <v>44.943820224719104</v>
      </c>
      <c r="AF172" s="11" t="s">
        <v>10</v>
      </c>
      <c r="AG172" s="7">
        <f t="shared" ca="1" si="796"/>
        <v>48.024948024948024</v>
      </c>
      <c r="AH172" s="7">
        <f t="shared" ca="1" si="796"/>
        <v>53.787878787878789</v>
      </c>
      <c r="AI172" s="7">
        <f t="shared" ca="1" si="796"/>
        <v>50.501672240802677</v>
      </c>
      <c r="AJ172" s="7">
        <f t="shared" ca="1" si="796"/>
        <v>51.689860834990057</v>
      </c>
      <c r="AK172" s="7">
        <f t="shared" ca="1" si="796"/>
        <v>50.980392156862742</v>
      </c>
      <c r="AL172" s="7">
        <f t="shared" ca="1" si="796"/>
        <v>46.428571428571431</v>
      </c>
      <c r="AM172" s="7">
        <f t="shared" ca="1" si="796"/>
        <v>44.761904761904759</v>
      </c>
      <c r="AN172" s="7">
        <f t="shared" ca="1" si="796"/>
        <v>40.328151986183073</v>
      </c>
      <c r="AO172" s="7">
        <f t="shared" ca="1" si="796"/>
        <v>56.140350877192979</v>
      </c>
      <c r="AQ172" s="10">
        <f ca="1">Y172-$AX172</f>
        <v>-1.5722530820113789</v>
      </c>
      <c r="AR172" s="10">
        <f t="shared" ca="1" si="802"/>
        <v>-0.31917446921766413</v>
      </c>
      <c r="AS172" s="10">
        <f t="shared" ca="1" si="803"/>
        <v>-1.6730100923536355</v>
      </c>
      <c r="AT172" s="10">
        <f t="shared" ca="1" si="804"/>
        <v>4.3074479346365564</v>
      </c>
      <c r="AU172" s="10">
        <f t="shared" ca="1" si="805"/>
        <v>-1.6796531918340492</v>
      </c>
      <c r="AV172" s="10">
        <f t="shared" ca="1" si="806"/>
        <v>-4.5339629351224531</v>
      </c>
      <c r="AW172" s="10">
        <f t="shared" ca="1" si="807"/>
        <v>-1.5079509295814333</v>
      </c>
      <c r="AX172" s="3">
        <f ca="1">AVERAGE(X172:AC172)</f>
        <v>46.451771154300538</v>
      </c>
      <c r="AY172" s="10">
        <f ca="1">AG172-$X172</f>
        <v>0.63653396986730115</v>
      </c>
      <c r="AZ172" s="10">
        <f t="shared" ca="1" si="808"/>
        <v>6.3994647327980658</v>
      </c>
      <c r="BA172" s="10">
        <f t="shared" ca="1" si="809"/>
        <v>3.1132581857219535</v>
      </c>
      <c r="BB172" s="10">
        <f t="shared" ca="1" si="810"/>
        <v>4.3014467799093339</v>
      </c>
      <c r="BC172" s="10">
        <f t="shared" ca="1" si="811"/>
        <v>3.5919781017820185</v>
      </c>
      <c r="BD172" s="10">
        <f t="shared" ca="1" si="812"/>
        <v>-0.95984262650929253</v>
      </c>
      <c r="BE172" s="10">
        <f t="shared" ca="1" si="813"/>
        <v>-2.6265092931759639</v>
      </c>
      <c r="BF172" s="10">
        <f t="shared" ca="1" si="814"/>
        <v>-7.0602620688976501</v>
      </c>
      <c r="BG172" s="10">
        <f t="shared" ca="1" si="815"/>
        <v>8.7519368221122562</v>
      </c>
      <c r="BI172" s="3">
        <f ca="1">Y172-Z172</f>
        <v>-1.2530786127937148</v>
      </c>
      <c r="BJ172" s="3">
        <f ca="1">AG172-AH172</f>
        <v>-5.7629307629307647</v>
      </c>
      <c r="BK172" s="3">
        <f ca="1">AI172-AJ172</f>
        <v>-1.1881885941873804</v>
      </c>
      <c r="BL172" s="3">
        <f ca="1">AK172-AL172</f>
        <v>4.551820728291311</v>
      </c>
    </row>
    <row r="173" spans="1:64">
      <c r="B173">
        <f ca="1">SUM(C171:C172)</f>
        <v>896</v>
      </c>
      <c r="C173">
        <f ca="1">SUM(C170:C172)</f>
        <v>1049</v>
      </c>
      <c r="Y173" s="7"/>
      <c r="Z173" s="7"/>
      <c r="AA173" s="7"/>
      <c r="AB173" s="7"/>
      <c r="AC173" s="7"/>
      <c r="AG173" s="7"/>
    </row>
    <row r="174" spans="1:64">
      <c r="C174" t="s">
        <v>102</v>
      </c>
      <c r="D174" t="s">
        <v>103</v>
      </c>
      <c r="E174" t="s">
        <v>104</v>
      </c>
      <c r="F174" t="s">
        <v>97</v>
      </c>
      <c r="G174" t="s">
        <v>98</v>
      </c>
      <c r="H174" t="s">
        <v>99</v>
      </c>
      <c r="I174" t="s">
        <v>100</v>
      </c>
      <c r="J174" t="s">
        <v>101</v>
      </c>
      <c r="K174" t="s">
        <v>106</v>
      </c>
      <c r="L174" t="s">
        <v>108</v>
      </c>
      <c r="M174" t="s">
        <v>109</v>
      </c>
      <c r="N174" t="s">
        <v>112</v>
      </c>
      <c r="O174" t="s">
        <v>117</v>
      </c>
      <c r="P174" t="s">
        <v>118</v>
      </c>
      <c r="Q174" t="s">
        <v>121</v>
      </c>
      <c r="R174" t="s">
        <v>119</v>
      </c>
      <c r="S174" t="s">
        <v>120</v>
      </c>
      <c r="U174" s="1" t="s">
        <v>41</v>
      </c>
      <c r="V174" s="1" t="s">
        <v>129</v>
      </c>
      <c r="W174" s="4" t="s">
        <v>153</v>
      </c>
      <c r="X174" s="8" t="s">
        <v>102</v>
      </c>
      <c r="Y174" s="8" t="s">
        <v>103</v>
      </c>
      <c r="Z174" s="8" t="s">
        <v>104</v>
      </c>
      <c r="AA174" s="8" t="s">
        <v>97</v>
      </c>
      <c r="AB174" s="8" t="s">
        <v>98</v>
      </c>
      <c r="AC174" s="8" t="s">
        <v>99</v>
      </c>
      <c r="AD174" s="8" t="s">
        <v>100</v>
      </c>
      <c r="AE174" s="8" t="s">
        <v>101</v>
      </c>
      <c r="AF174" s="11" t="s">
        <v>153</v>
      </c>
      <c r="AG174" s="8" t="s">
        <v>106</v>
      </c>
      <c r="AH174" s="8" t="s">
        <v>108</v>
      </c>
      <c r="AI174" s="8" t="s">
        <v>109</v>
      </c>
      <c r="AJ174" s="8" t="s">
        <v>112</v>
      </c>
      <c r="AK174" s="12" t="s">
        <v>117</v>
      </c>
      <c r="AL174" s="12" t="s">
        <v>118</v>
      </c>
      <c r="AM174" s="12" t="s">
        <v>121</v>
      </c>
      <c r="AN174" s="12" t="s">
        <v>119</v>
      </c>
      <c r="AO174" s="12" t="s">
        <v>120</v>
      </c>
    </row>
    <row r="175" spans="1:64">
      <c r="A175" s="1" t="s">
        <v>41</v>
      </c>
      <c r="B175" t="s">
        <v>92</v>
      </c>
      <c r="C175">
        <f ca="1">INDIRECT(ADDRESS(95,1,1,TRUE,C174))-B$151</f>
        <v>219</v>
      </c>
      <c r="D175">
        <f t="shared" ref="D175:J175" ca="1" si="821">INDIRECT(ADDRESS(95,1,1,TRUE,D174))</f>
        <v>81</v>
      </c>
      <c r="E175">
        <f t="shared" ca="1" si="821"/>
        <v>84</v>
      </c>
      <c r="F175">
        <f t="shared" ca="1" si="821"/>
        <v>133</v>
      </c>
      <c r="G175">
        <f t="shared" ca="1" si="821"/>
        <v>108</v>
      </c>
      <c r="H175">
        <f t="shared" ca="1" si="821"/>
        <v>95</v>
      </c>
      <c r="I175">
        <f t="shared" ca="1" si="821"/>
        <v>113</v>
      </c>
      <c r="J175">
        <f t="shared" ca="1" si="821"/>
        <v>155</v>
      </c>
      <c r="K175">
        <f t="shared" ref="K175:L175" ca="1" si="822">INDIRECT(ADDRESS(95,1,1,TRUE,K174))</f>
        <v>72</v>
      </c>
      <c r="L175">
        <f t="shared" ca="1" si="822"/>
        <v>47</v>
      </c>
      <c r="M175">
        <f t="shared" ref="M175:N175" ca="1" si="823">INDIRECT(ADDRESS(95,1,1,TRUE,M174))</f>
        <v>51</v>
      </c>
      <c r="N175">
        <f t="shared" ca="1" si="823"/>
        <v>84</v>
      </c>
      <c r="O175">
        <f t="shared" ref="O175:Q175" ca="1" si="824">INDIRECT(ADDRESS(95,1,1,TRUE,O174))</f>
        <v>22</v>
      </c>
      <c r="P175">
        <f t="shared" ca="1" si="824"/>
        <v>27</v>
      </c>
      <c r="Q175">
        <f t="shared" ca="1" si="824"/>
        <v>161</v>
      </c>
      <c r="R175">
        <f t="shared" ref="R175:S175" ca="1" si="825">INDIRECT(ADDRESS(95,1,1,TRUE,R174))</f>
        <v>364</v>
      </c>
      <c r="S175">
        <f t="shared" ca="1" si="825"/>
        <v>21</v>
      </c>
      <c r="W175" s="4" t="s">
        <v>92</v>
      </c>
      <c r="X175" s="7">
        <f ca="1">C175*100/C$151</f>
        <v>20.797720797720796</v>
      </c>
      <c r="Y175" s="7">
        <f t="shared" ref="Y175:AE177" ca="1" si="826">D175*100/D$6</f>
        <v>24.397590361445783</v>
      </c>
      <c r="Z175" s="7">
        <f t="shared" ca="1" si="826"/>
        <v>23.204419889502763</v>
      </c>
      <c r="AA175" s="7">
        <f t="shared" ca="1" si="826"/>
        <v>23.539823008849556</v>
      </c>
      <c r="AB175" s="7">
        <f t="shared" ca="1" si="826"/>
        <v>23.427331887201735</v>
      </c>
      <c r="AC175" s="7">
        <f t="shared" ca="1" si="826"/>
        <v>25.469168900804288</v>
      </c>
      <c r="AD175" s="7">
        <f t="shared" ca="1" si="826"/>
        <v>30.958904109589042</v>
      </c>
      <c r="AE175" s="7">
        <f t="shared" ca="1" si="826"/>
        <v>24.879614767255216</v>
      </c>
      <c r="AF175" s="11" t="s">
        <v>92</v>
      </c>
      <c r="AG175" s="7">
        <f t="shared" ref="AG175:AO177" ca="1" si="827">K175*100/K$6</f>
        <v>14.96881496881497</v>
      </c>
      <c r="AH175" s="7">
        <f t="shared" ca="1" si="827"/>
        <v>17.803030303030305</v>
      </c>
      <c r="AI175" s="7">
        <f t="shared" ca="1" si="827"/>
        <v>17.056856187290968</v>
      </c>
      <c r="AJ175" s="7">
        <f t="shared" ca="1" si="827"/>
        <v>16.699801192842941</v>
      </c>
      <c r="AK175" s="7">
        <f t="shared" ca="1" si="827"/>
        <v>21.568627450980394</v>
      </c>
      <c r="AL175" s="7">
        <f t="shared" ca="1" si="827"/>
        <v>19.285714285714285</v>
      </c>
      <c r="AM175" s="7">
        <f t="shared" ca="1" si="827"/>
        <v>25.555555555555557</v>
      </c>
      <c r="AN175" s="7">
        <f t="shared" ca="1" si="827"/>
        <v>31.433506044905009</v>
      </c>
      <c r="AO175" s="7">
        <f t="shared" ca="1" si="827"/>
        <v>36.842105263157897</v>
      </c>
    </row>
    <row r="176" spans="1:64">
      <c r="B176" t="s">
        <v>9</v>
      </c>
      <c r="C176">
        <f ca="1">INDIRECT(ADDRESS(95,2,1,TRUE,C174))</f>
        <v>432</v>
      </c>
      <c r="D176">
        <f t="shared" ref="D176:J176" ca="1" si="828">INDIRECT(ADDRESS(95,2,1,TRUE,D174))</f>
        <v>120</v>
      </c>
      <c r="E176">
        <f t="shared" ca="1" si="828"/>
        <v>158</v>
      </c>
      <c r="F176">
        <f t="shared" ca="1" si="828"/>
        <v>241</v>
      </c>
      <c r="G176">
        <f t="shared" ca="1" si="828"/>
        <v>177</v>
      </c>
      <c r="H176">
        <f t="shared" ca="1" si="828"/>
        <v>154</v>
      </c>
      <c r="I176">
        <f t="shared" ca="1" si="828"/>
        <v>106</v>
      </c>
      <c r="J176">
        <f t="shared" ca="1" si="828"/>
        <v>260</v>
      </c>
      <c r="K176">
        <f t="shared" ref="K176:L176" ca="1" si="829">INDIRECT(ADDRESS(95,2,1,TRUE,K174))</f>
        <v>208</v>
      </c>
      <c r="L176">
        <f t="shared" ca="1" si="829"/>
        <v>119</v>
      </c>
      <c r="M176">
        <f t="shared" ref="M176:N176" ca="1" si="830">INDIRECT(ADDRESS(95,2,1,TRUE,M174))</f>
        <v>124</v>
      </c>
      <c r="N176">
        <f t="shared" ca="1" si="830"/>
        <v>217</v>
      </c>
      <c r="O176">
        <f t="shared" ref="O176:Q176" ca="1" si="831">INDIRECT(ADDRESS(95,2,1,TRUE,O174))</f>
        <v>43</v>
      </c>
      <c r="P176">
        <f t="shared" ca="1" si="831"/>
        <v>56</v>
      </c>
      <c r="Q176">
        <f t="shared" ca="1" si="831"/>
        <v>260</v>
      </c>
      <c r="R176">
        <f t="shared" ref="R176:S176" ca="1" si="832">INDIRECT(ADDRESS(95,2,1,TRUE,R174))</f>
        <v>414</v>
      </c>
      <c r="S176">
        <f t="shared" ca="1" si="832"/>
        <v>18</v>
      </c>
      <c r="W176" s="4" t="s">
        <v>9</v>
      </c>
      <c r="X176" s="7">
        <f ca="1">C176*100/C$151</f>
        <v>41.025641025641029</v>
      </c>
      <c r="Y176" s="7">
        <f t="shared" ca="1" si="826"/>
        <v>36.144578313253014</v>
      </c>
      <c r="Z176" s="7">
        <f t="shared" ca="1" si="826"/>
        <v>43.646408839779006</v>
      </c>
      <c r="AA176" s="7">
        <f t="shared" ca="1" si="826"/>
        <v>42.654867256637168</v>
      </c>
      <c r="AB176" s="7">
        <f t="shared" ca="1" si="826"/>
        <v>38.394793926247289</v>
      </c>
      <c r="AC176" s="7">
        <f t="shared" ca="1" si="826"/>
        <v>41.286863270777481</v>
      </c>
      <c r="AD176" s="7">
        <f t="shared" ca="1" si="826"/>
        <v>29.041095890410958</v>
      </c>
      <c r="AE176" s="7">
        <f t="shared" ca="1" si="826"/>
        <v>41.733547351524876</v>
      </c>
      <c r="AF176" s="11" t="s">
        <v>9</v>
      </c>
      <c r="AG176" s="7">
        <f t="shared" ca="1" si="827"/>
        <v>43.243243243243242</v>
      </c>
      <c r="AH176" s="7">
        <f t="shared" ca="1" si="827"/>
        <v>45.075757575757578</v>
      </c>
      <c r="AI176" s="7">
        <f t="shared" ca="1" si="827"/>
        <v>41.471571906354512</v>
      </c>
      <c r="AJ176" s="7">
        <f t="shared" ca="1" si="827"/>
        <v>43.141153081510936</v>
      </c>
      <c r="AK176" s="7">
        <f t="shared" ca="1" si="827"/>
        <v>42.156862745098039</v>
      </c>
      <c r="AL176" s="7">
        <f t="shared" ca="1" si="827"/>
        <v>40</v>
      </c>
      <c r="AM176" s="7">
        <f t="shared" ca="1" si="827"/>
        <v>41.269841269841272</v>
      </c>
      <c r="AN176" s="7">
        <f t="shared" ca="1" si="827"/>
        <v>35.751295336787564</v>
      </c>
      <c r="AO176" s="7">
        <f t="shared" ca="1" si="827"/>
        <v>31.578947368421051</v>
      </c>
      <c r="AQ176" s="10">
        <f ca="1">Y176-$AX176</f>
        <v>-4.3809471254694827</v>
      </c>
      <c r="AR176" s="10">
        <f t="shared" ref="AR176:AR177" ca="1" si="833">Z176-$AX176</f>
        <v>3.1208834010565099</v>
      </c>
      <c r="AS176" s="10">
        <f t="shared" ref="AS176:AS177" ca="1" si="834">AA176-$AX176</f>
        <v>2.1293418179146713</v>
      </c>
      <c r="AT176" s="10">
        <f t="shared" ref="AT176:AT177" ca="1" si="835">AB176-$AX176</f>
        <v>-2.130731512475208</v>
      </c>
      <c r="AU176" s="10">
        <f t="shared" ref="AU176:AU177" ca="1" si="836">AC176-$AX176</f>
        <v>0.76133783205498418</v>
      </c>
      <c r="AV176" s="10">
        <f t="shared" ref="AV176:AV177" ca="1" si="837">AD176-$AX176</f>
        <v>-11.484429548311539</v>
      </c>
      <c r="AW176" s="10">
        <f t="shared" ref="AW176:AW177" ca="1" si="838">AE176-$AX176</f>
        <v>1.2080219128023799</v>
      </c>
      <c r="AX176" s="3">
        <f ca="1">AVERAGE(X176:AC176)</f>
        <v>40.525525438722497</v>
      </c>
      <c r="AY176" s="10">
        <f ca="1">AG176-$X176</f>
        <v>2.217602217602213</v>
      </c>
      <c r="AZ176" s="10">
        <f t="shared" ref="AZ176:AZ177" ca="1" si="839">AH176-$X176</f>
        <v>4.0501165501165488</v>
      </c>
      <c r="BA176" s="10">
        <f t="shared" ref="BA176:BA177" ca="1" si="840">AI176-$X176</f>
        <v>0.44593088071348319</v>
      </c>
      <c r="BB176" s="10">
        <f t="shared" ref="BB176:BB177" ca="1" si="841">AJ176-$X176</f>
        <v>2.1155120558699068</v>
      </c>
      <c r="BC176" s="10">
        <f t="shared" ref="BC176:BC177" ca="1" si="842">AK176-$X176</f>
        <v>1.1312217194570096</v>
      </c>
      <c r="BD176" s="10">
        <f t="shared" ref="BD176:BD177" ca="1" si="843">AL176-$X176</f>
        <v>-1.0256410256410291</v>
      </c>
      <c r="BE176" s="10">
        <f t="shared" ref="BE176:BE177" ca="1" si="844">AM176-$X176</f>
        <v>0.24420024420024333</v>
      </c>
      <c r="BF176" s="10">
        <f t="shared" ref="BF176:BF177" ca="1" si="845">AN176-$X176</f>
        <v>-5.2743456888534652</v>
      </c>
      <c r="BG176" s="10">
        <f t="shared" ref="BG176:BG177" ca="1" si="846">AO176-$X176</f>
        <v>-9.4466936572199778</v>
      </c>
      <c r="BI176" s="3">
        <f ca="1">Y176-Z176</f>
        <v>-7.5018305265259926</v>
      </c>
      <c r="BJ176" s="3">
        <f ca="1">AG176-AH176</f>
        <v>-1.8325143325143358</v>
      </c>
      <c r="BK176" s="3">
        <f ca="1">AI176-AJ176</f>
        <v>-1.6695811751564236</v>
      </c>
      <c r="BL176" s="3">
        <f ca="1">AK176-AL176</f>
        <v>2.1568627450980387</v>
      </c>
    </row>
    <row r="177" spans="1:64">
      <c r="B177" t="s">
        <v>10</v>
      </c>
      <c r="C177">
        <f ca="1">INDIRECT(ADDRESS(95,3,1,TRUE,C174))</f>
        <v>398</v>
      </c>
      <c r="D177">
        <f t="shared" ref="D177:J177" ca="1" si="847">INDIRECT(ADDRESS(95,3,1,TRUE,D174))</f>
        <v>131</v>
      </c>
      <c r="E177">
        <f t="shared" ca="1" si="847"/>
        <v>120</v>
      </c>
      <c r="F177">
        <f t="shared" ca="1" si="847"/>
        <v>191</v>
      </c>
      <c r="G177">
        <f t="shared" ca="1" si="847"/>
        <v>176</v>
      </c>
      <c r="H177">
        <f t="shared" ca="1" si="847"/>
        <v>124</v>
      </c>
      <c r="I177">
        <f t="shared" ca="1" si="847"/>
        <v>146</v>
      </c>
      <c r="J177">
        <f t="shared" ca="1" si="847"/>
        <v>208</v>
      </c>
      <c r="K177">
        <f t="shared" ref="K177:L177" ca="1" si="848">INDIRECT(ADDRESS(95,3,1,TRUE,K174))</f>
        <v>201</v>
      </c>
      <c r="L177">
        <f t="shared" ca="1" si="848"/>
        <v>98</v>
      </c>
      <c r="M177">
        <f t="shared" ref="M177:N177" ca="1" si="849">INDIRECT(ADDRESS(95,3,1,TRUE,M174))</f>
        <v>124</v>
      </c>
      <c r="N177">
        <f t="shared" ca="1" si="849"/>
        <v>202</v>
      </c>
      <c r="O177">
        <f t="shared" ref="O177:Q177" ca="1" si="850">INDIRECT(ADDRESS(95,3,1,TRUE,O174))</f>
        <v>37</v>
      </c>
      <c r="P177">
        <f t="shared" ca="1" si="850"/>
        <v>57</v>
      </c>
      <c r="Q177">
        <f t="shared" ca="1" si="850"/>
        <v>209</v>
      </c>
      <c r="R177">
        <f t="shared" ref="R177:S177" ca="1" si="851">INDIRECT(ADDRESS(95,3,1,TRUE,R174))</f>
        <v>380</v>
      </c>
      <c r="S177">
        <f t="shared" ca="1" si="851"/>
        <v>18</v>
      </c>
      <c r="V177" s="9"/>
      <c r="W177" s="4" t="s">
        <v>10</v>
      </c>
      <c r="X177" s="7">
        <f ca="1">C177*100/C$151</f>
        <v>37.79677113010446</v>
      </c>
      <c r="Y177" s="7">
        <f t="shared" ca="1" si="826"/>
        <v>39.457831325301207</v>
      </c>
      <c r="Z177" s="7">
        <f t="shared" ca="1" si="826"/>
        <v>33.149171270718234</v>
      </c>
      <c r="AA177" s="7">
        <f t="shared" ca="1" si="826"/>
        <v>33.805309734513273</v>
      </c>
      <c r="AB177" s="7">
        <f t="shared" ca="1" si="826"/>
        <v>38.177874186550973</v>
      </c>
      <c r="AC177" s="7">
        <f t="shared" ca="1" si="826"/>
        <v>33.243967828418228</v>
      </c>
      <c r="AD177" s="7">
        <f t="shared" ca="1" si="826"/>
        <v>40</v>
      </c>
      <c r="AE177" s="7">
        <f t="shared" ca="1" si="826"/>
        <v>33.386837881219904</v>
      </c>
      <c r="AF177" s="11" t="s">
        <v>10</v>
      </c>
      <c r="AG177" s="7">
        <f t="shared" ca="1" si="827"/>
        <v>41.78794178794179</v>
      </c>
      <c r="AH177" s="7">
        <f t="shared" ca="1" si="827"/>
        <v>37.121212121212125</v>
      </c>
      <c r="AI177" s="7">
        <f t="shared" ca="1" si="827"/>
        <v>41.471571906354512</v>
      </c>
      <c r="AJ177" s="7">
        <f t="shared" ca="1" si="827"/>
        <v>40.159045725646124</v>
      </c>
      <c r="AK177" s="7">
        <f t="shared" ca="1" si="827"/>
        <v>36.274509803921568</v>
      </c>
      <c r="AL177" s="7">
        <f t="shared" ca="1" si="827"/>
        <v>40.714285714285715</v>
      </c>
      <c r="AM177" s="7">
        <f t="shared" ca="1" si="827"/>
        <v>33.174603174603178</v>
      </c>
      <c r="AN177" s="7">
        <f t="shared" ca="1" si="827"/>
        <v>32.815198618307427</v>
      </c>
      <c r="AO177" s="7">
        <f t="shared" ca="1" si="827"/>
        <v>31.578947368421051</v>
      </c>
      <c r="AQ177" s="10">
        <f ca="1">Y177-$AX177</f>
        <v>3.5193437460334849</v>
      </c>
      <c r="AR177" s="10">
        <f t="shared" ca="1" si="833"/>
        <v>-2.7893163085494876</v>
      </c>
      <c r="AS177" s="10">
        <f t="shared" ca="1" si="834"/>
        <v>-2.1331778447544494</v>
      </c>
      <c r="AT177" s="10">
        <f t="shared" ca="1" si="835"/>
        <v>2.2393866072832509</v>
      </c>
      <c r="AU177" s="10">
        <f t="shared" ca="1" si="836"/>
        <v>-2.6945197508494942</v>
      </c>
      <c r="AV177" s="10">
        <f t="shared" ca="1" si="837"/>
        <v>4.0615124207322779</v>
      </c>
      <c r="AW177" s="10">
        <f t="shared" ca="1" si="838"/>
        <v>-2.551649698047818</v>
      </c>
      <c r="AX177" s="3">
        <f ca="1">AVERAGE(X177:AC177)</f>
        <v>35.938487579267722</v>
      </c>
      <c r="AY177" s="10">
        <f ca="1">AG177-$X177</f>
        <v>3.9911706578373298</v>
      </c>
      <c r="AZ177" s="10">
        <f t="shared" ca="1" si="839"/>
        <v>-0.67555900889233556</v>
      </c>
      <c r="BA177" s="10">
        <f t="shared" ca="1" si="840"/>
        <v>3.6748007762500521</v>
      </c>
      <c r="BB177" s="10">
        <f t="shared" ca="1" si="841"/>
        <v>2.3622745955416633</v>
      </c>
      <c r="BC177" s="10">
        <f t="shared" ca="1" si="842"/>
        <v>-1.5222613261828926</v>
      </c>
      <c r="BD177" s="10">
        <f t="shared" ca="1" si="843"/>
        <v>2.9175145841812551</v>
      </c>
      <c r="BE177" s="10">
        <f t="shared" ca="1" si="844"/>
        <v>-4.6221679555012827</v>
      </c>
      <c r="BF177" s="10">
        <f t="shared" ca="1" si="845"/>
        <v>-4.9815725117970331</v>
      </c>
      <c r="BG177" s="10">
        <f t="shared" ca="1" si="846"/>
        <v>-6.2178237616834089</v>
      </c>
      <c r="BI177" s="3">
        <f ca="1">Y177-Z177</f>
        <v>6.3086600545829725</v>
      </c>
      <c r="BJ177" s="3">
        <f ca="1">AG177-AH177</f>
        <v>4.6667296667296654</v>
      </c>
      <c r="BK177" s="3">
        <f ca="1">AI177-AJ177</f>
        <v>1.3125261807083888</v>
      </c>
      <c r="BL177" s="3">
        <f ca="1">AK177-AL177</f>
        <v>-4.4397759103641476</v>
      </c>
    </row>
    <row r="178" spans="1:64">
      <c r="B178">
        <f ca="1">SUM(C176:C177)</f>
        <v>830</v>
      </c>
      <c r="C178">
        <f ca="1">SUM(C175:C177)</f>
        <v>1049</v>
      </c>
      <c r="U178" s="1" t="s">
        <v>42</v>
      </c>
      <c r="W178" s="4" t="s">
        <v>154</v>
      </c>
      <c r="X178" s="7"/>
      <c r="Y178" s="7"/>
      <c r="Z178" s="7"/>
      <c r="AA178" s="7"/>
      <c r="AB178" s="7"/>
      <c r="AC178" s="7"/>
      <c r="AD178" s="7"/>
      <c r="AE178" s="7"/>
      <c r="AF178" s="11" t="s">
        <v>154</v>
      </c>
      <c r="AG178" s="7"/>
      <c r="AH178" s="7"/>
      <c r="AI178" s="7"/>
      <c r="AJ178" s="7"/>
    </row>
    <row r="179" spans="1:64">
      <c r="A179" s="1" t="s">
        <v>42</v>
      </c>
      <c r="B179" t="s">
        <v>92</v>
      </c>
      <c r="C179">
        <f ca="1">INDIRECT(ADDRESS(98,1,1,TRUE,C174))-B$151</f>
        <v>195</v>
      </c>
      <c r="D179">
        <f t="shared" ref="D179:J179" ca="1" si="852">INDIRECT(ADDRESS(98,1,1,TRUE,D174))</f>
        <v>73</v>
      </c>
      <c r="E179">
        <f t="shared" ca="1" si="852"/>
        <v>76</v>
      </c>
      <c r="F179">
        <f t="shared" ca="1" si="852"/>
        <v>123</v>
      </c>
      <c r="G179">
        <f t="shared" ca="1" si="852"/>
        <v>99</v>
      </c>
      <c r="H179">
        <f t="shared" ca="1" si="852"/>
        <v>98</v>
      </c>
      <c r="I179">
        <f t="shared" ca="1" si="852"/>
        <v>108</v>
      </c>
      <c r="J179">
        <f t="shared" ca="1" si="852"/>
        <v>143</v>
      </c>
      <c r="K179">
        <f t="shared" ref="K179:L179" ca="1" si="853">INDIRECT(ADDRESS(98,1,1,TRUE,K174))</f>
        <v>68</v>
      </c>
      <c r="L179">
        <f t="shared" ca="1" si="853"/>
        <v>39</v>
      </c>
      <c r="M179">
        <f t="shared" ref="M179:N179" ca="1" si="854">INDIRECT(ADDRESS(98,1,1,TRUE,M174))</f>
        <v>44</v>
      </c>
      <c r="N179">
        <f t="shared" ca="1" si="854"/>
        <v>70</v>
      </c>
      <c r="O179">
        <f t="shared" ref="O179:Q179" ca="1" si="855">INDIRECT(ADDRESS(98,1,1,TRUE,O174))</f>
        <v>25</v>
      </c>
      <c r="P179">
        <f t="shared" ca="1" si="855"/>
        <v>28</v>
      </c>
      <c r="Q179">
        <f t="shared" ca="1" si="855"/>
        <v>136</v>
      </c>
      <c r="R179">
        <f t="shared" ref="R179:S179" ca="1" si="856">INDIRECT(ADDRESS(98,1,1,TRUE,R174))</f>
        <v>341</v>
      </c>
      <c r="S179">
        <f t="shared" ca="1" si="856"/>
        <v>20</v>
      </c>
      <c r="W179" s="4" t="s">
        <v>92</v>
      </c>
      <c r="X179" s="7">
        <f ca="1">C179*100/C$151</f>
        <v>18.518518518518519</v>
      </c>
      <c r="Y179" s="7">
        <f t="shared" ref="Y179:AE181" ca="1" si="857">D179*100/D$6</f>
        <v>21.987951807228917</v>
      </c>
      <c r="Z179" s="7">
        <f t="shared" ca="1" si="857"/>
        <v>20.994475138121548</v>
      </c>
      <c r="AA179" s="7">
        <f t="shared" ca="1" si="857"/>
        <v>21.76991150442478</v>
      </c>
      <c r="AB179" s="7">
        <f t="shared" ca="1" si="857"/>
        <v>21.475054229934923</v>
      </c>
      <c r="AC179" s="7">
        <f t="shared" ca="1" si="857"/>
        <v>26.273458445040216</v>
      </c>
      <c r="AD179" s="7">
        <f t="shared" ca="1" si="857"/>
        <v>29.589041095890412</v>
      </c>
      <c r="AE179" s="7">
        <f t="shared" ca="1" si="857"/>
        <v>22.953451043338685</v>
      </c>
      <c r="AF179" s="11" t="s">
        <v>92</v>
      </c>
      <c r="AG179" s="7">
        <f t="shared" ref="AG179:AO181" ca="1" si="858">K179*100/K$6</f>
        <v>14.137214137214137</v>
      </c>
      <c r="AH179" s="7">
        <f t="shared" ca="1" si="858"/>
        <v>14.772727272727273</v>
      </c>
      <c r="AI179" s="7">
        <f t="shared" ca="1" si="858"/>
        <v>14.715719063545151</v>
      </c>
      <c r="AJ179" s="7">
        <f t="shared" ca="1" si="858"/>
        <v>13.916500994035784</v>
      </c>
      <c r="AK179" s="7">
        <f t="shared" ca="1" si="858"/>
        <v>24.509803921568629</v>
      </c>
      <c r="AL179" s="7">
        <f t="shared" ca="1" si="858"/>
        <v>20</v>
      </c>
      <c r="AM179" s="7">
        <f t="shared" ca="1" si="858"/>
        <v>21.587301587301589</v>
      </c>
      <c r="AN179" s="7">
        <f t="shared" ca="1" si="858"/>
        <v>29.447322970639032</v>
      </c>
      <c r="AO179" s="7">
        <f t="shared" ca="1" si="858"/>
        <v>35.087719298245617</v>
      </c>
    </row>
    <row r="180" spans="1:64">
      <c r="B180" t="s">
        <v>9</v>
      </c>
      <c r="C180">
        <f ca="1">INDIRECT(ADDRESS(98,2,1,TRUE,C174))</f>
        <v>420</v>
      </c>
      <c r="D180">
        <f t="shared" ref="D180:J180" ca="1" si="859">INDIRECT(ADDRESS(98,2,1,TRUE,D174))</f>
        <v>118</v>
      </c>
      <c r="E180">
        <f t="shared" ca="1" si="859"/>
        <v>145</v>
      </c>
      <c r="F180">
        <f t="shared" ca="1" si="859"/>
        <v>227</v>
      </c>
      <c r="G180">
        <f t="shared" ca="1" si="859"/>
        <v>192</v>
      </c>
      <c r="H180">
        <f t="shared" ca="1" si="859"/>
        <v>153</v>
      </c>
      <c r="I180">
        <f t="shared" ca="1" si="859"/>
        <v>106</v>
      </c>
      <c r="J180">
        <f t="shared" ca="1" si="859"/>
        <v>249</v>
      </c>
      <c r="K180">
        <f t="shared" ref="K180:L180" ca="1" si="860">INDIRECT(ADDRESS(98,2,1,TRUE,K174))</f>
        <v>202</v>
      </c>
      <c r="L180">
        <f t="shared" ca="1" si="860"/>
        <v>107</v>
      </c>
      <c r="M180">
        <f t="shared" ref="M180:N180" ca="1" si="861">INDIRECT(ADDRESS(98,2,1,TRUE,M174))</f>
        <v>109</v>
      </c>
      <c r="N180">
        <f t="shared" ca="1" si="861"/>
        <v>225</v>
      </c>
      <c r="O180">
        <f t="shared" ref="O180:Q180" ca="1" si="862">INDIRECT(ADDRESS(98,2,1,TRUE,O174))</f>
        <v>42</v>
      </c>
      <c r="P180">
        <f t="shared" ca="1" si="862"/>
        <v>58</v>
      </c>
      <c r="Q180">
        <f t="shared" ca="1" si="862"/>
        <v>250</v>
      </c>
      <c r="R180">
        <f t="shared" ref="R180:S180" ca="1" si="863">INDIRECT(ADDRESS(98,2,1,TRUE,R174))</f>
        <v>404</v>
      </c>
      <c r="S180">
        <f t="shared" ca="1" si="863"/>
        <v>16</v>
      </c>
      <c r="W180" s="4" t="s">
        <v>9</v>
      </c>
      <c r="X180" s="7">
        <f ca="1">C180*100/C$151</f>
        <v>39.886039886039889</v>
      </c>
      <c r="Y180" s="7">
        <f t="shared" ca="1" si="857"/>
        <v>35.542168674698793</v>
      </c>
      <c r="Z180" s="7">
        <f t="shared" ca="1" si="857"/>
        <v>40.055248618784532</v>
      </c>
      <c r="AA180" s="7">
        <f t="shared" ca="1" si="857"/>
        <v>40.176991150442475</v>
      </c>
      <c r="AB180" s="7">
        <f t="shared" ca="1" si="857"/>
        <v>41.648590021691973</v>
      </c>
      <c r="AC180" s="7">
        <f t="shared" ca="1" si="857"/>
        <v>41.018766756032171</v>
      </c>
      <c r="AD180" s="7">
        <f t="shared" ca="1" si="857"/>
        <v>29.041095890410958</v>
      </c>
      <c r="AE180" s="7">
        <f t="shared" ca="1" si="857"/>
        <v>39.967897271268058</v>
      </c>
      <c r="AF180" s="11" t="s">
        <v>9</v>
      </c>
      <c r="AG180" s="7">
        <f t="shared" ca="1" si="858"/>
        <v>41.995841995841992</v>
      </c>
      <c r="AH180" s="7">
        <f t="shared" ca="1" si="858"/>
        <v>40.530303030303031</v>
      </c>
      <c r="AI180" s="7">
        <f t="shared" ca="1" si="858"/>
        <v>36.454849498327761</v>
      </c>
      <c r="AJ180" s="7">
        <f t="shared" ca="1" si="858"/>
        <v>44.731610337972164</v>
      </c>
      <c r="AK180" s="7">
        <f t="shared" ca="1" si="858"/>
        <v>41.176470588235297</v>
      </c>
      <c r="AL180" s="7">
        <f t="shared" ca="1" si="858"/>
        <v>41.428571428571431</v>
      </c>
      <c r="AM180" s="7">
        <f t="shared" ca="1" si="858"/>
        <v>39.682539682539684</v>
      </c>
      <c r="AN180" s="7">
        <f t="shared" ca="1" si="858"/>
        <v>34.887737478411054</v>
      </c>
      <c r="AO180" s="7">
        <f t="shared" ca="1" si="858"/>
        <v>28.07017543859649</v>
      </c>
      <c r="AQ180" s="10">
        <f ca="1">Y180-$AX180</f>
        <v>-4.17913217658284</v>
      </c>
      <c r="AR180" s="10">
        <f t="shared" ref="AR180:AR181" ca="1" si="864">Z180-$AX180</f>
        <v>0.33394776750289878</v>
      </c>
      <c r="AS180" s="10">
        <f t="shared" ref="AS180:AS181" ca="1" si="865">AA180-$AX180</f>
        <v>0.45569029916084247</v>
      </c>
      <c r="AT180" s="10">
        <f t="shared" ref="AT180:AT181" ca="1" si="866">AB180-$AX180</f>
        <v>1.9272891704103401</v>
      </c>
      <c r="AU180" s="10">
        <f t="shared" ref="AU180:AU181" ca="1" si="867">AC180-$AX180</f>
        <v>1.2974659047505384</v>
      </c>
      <c r="AV180" s="10">
        <f t="shared" ref="AV180:AV181" ca="1" si="868">AD180-$AX180</f>
        <v>-10.680204960870675</v>
      </c>
      <c r="AW180" s="10">
        <f t="shared" ref="AW180:AW181" ca="1" si="869">AE180-$AX180</f>
        <v>0.24659641998642456</v>
      </c>
      <c r="AX180" s="3">
        <f ca="1">AVERAGE(X180:AC180)</f>
        <v>39.721300851281633</v>
      </c>
      <c r="AY180" s="10">
        <f ca="1">AG180-$X180</f>
        <v>2.1098021098021036</v>
      </c>
      <c r="AZ180" s="10">
        <f t="shared" ref="AZ180:AZ181" ca="1" si="870">AH180-$X180</f>
        <v>0.64426314426314235</v>
      </c>
      <c r="BA180" s="10">
        <f t="shared" ref="BA180:BA181" ca="1" si="871">AI180-$X180</f>
        <v>-3.4311903877121281</v>
      </c>
      <c r="BB180" s="10">
        <f t="shared" ref="BB180:BB181" ca="1" si="872">AJ180-$X180</f>
        <v>4.8455704519322751</v>
      </c>
      <c r="BC180" s="10">
        <f t="shared" ref="BC180:BC181" ca="1" si="873">AK180-$X180</f>
        <v>1.2904307021954082</v>
      </c>
      <c r="BD180" s="10">
        <f t="shared" ref="BD180:BD181" ca="1" si="874">AL180-$X180</f>
        <v>1.5425315425315418</v>
      </c>
      <c r="BE180" s="10">
        <f t="shared" ref="BE180:BE181" ca="1" si="875">AM180-$X180</f>
        <v>-0.20350020350020515</v>
      </c>
      <c r="BF180" s="10">
        <f t="shared" ref="BF180:BF181" ca="1" si="876">AN180-$X180</f>
        <v>-4.9983024076288345</v>
      </c>
      <c r="BG180" s="10">
        <f t="shared" ref="BG180:BG181" ca="1" si="877">AO180-$X180</f>
        <v>-11.815864447443399</v>
      </c>
      <c r="BI180" s="3">
        <f ca="1">Y180-Z180</f>
        <v>-4.5130799440857388</v>
      </c>
      <c r="BJ180" s="3">
        <f ca="1">AG180-AH180</f>
        <v>1.4655389655389612</v>
      </c>
      <c r="BK180" s="3">
        <f ca="1">AI180-AJ180</f>
        <v>-8.2767608396444032</v>
      </c>
      <c r="BL180" s="3">
        <f ca="1">AK180-AL180</f>
        <v>-0.25210084033613356</v>
      </c>
    </row>
    <row r="181" spans="1:64">
      <c r="B181" t="s">
        <v>10</v>
      </c>
      <c r="C181">
        <f ca="1">INDIRECT(ADDRESS(98,3,1,TRUE,C174))</f>
        <v>434</v>
      </c>
      <c r="D181">
        <f t="shared" ref="D181:J181" ca="1" si="878">INDIRECT(ADDRESS(98,3,1,TRUE,D174))</f>
        <v>141</v>
      </c>
      <c r="E181">
        <f t="shared" ca="1" si="878"/>
        <v>141</v>
      </c>
      <c r="F181">
        <f t="shared" ca="1" si="878"/>
        <v>215</v>
      </c>
      <c r="G181">
        <f t="shared" ca="1" si="878"/>
        <v>170</v>
      </c>
      <c r="H181">
        <f t="shared" ca="1" si="878"/>
        <v>122</v>
      </c>
      <c r="I181">
        <f t="shared" ca="1" si="878"/>
        <v>151</v>
      </c>
      <c r="J181">
        <f t="shared" ca="1" si="878"/>
        <v>231</v>
      </c>
      <c r="K181">
        <f t="shared" ref="K181:L181" ca="1" si="879">INDIRECT(ADDRESS(98,3,1,TRUE,K174))</f>
        <v>211</v>
      </c>
      <c r="L181">
        <f t="shared" ca="1" si="879"/>
        <v>118</v>
      </c>
      <c r="M181">
        <f t="shared" ref="M181:N181" ca="1" si="880">INDIRECT(ADDRESS(98,3,1,TRUE,M174))</f>
        <v>146</v>
      </c>
      <c r="N181">
        <f t="shared" ca="1" si="880"/>
        <v>208</v>
      </c>
      <c r="O181">
        <f t="shared" ref="O181:Q181" ca="1" si="881">INDIRECT(ADDRESS(98,3,1,TRUE,O174))</f>
        <v>35</v>
      </c>
      <c r="P181">
        <f t="shared" ca="1" si="881"/>
        <v>54</v>
      </c>
      <c r="Q181">
        <f t="shared" ca="1" si="881"/>
        <v>244</v>
      </c>
      <c r="R181">
        <f t="shared" ref="R181:S181" ca="1" si="882">INDIRECT(ADDRESS(98,3,1,TRUE,R174))</f>
        <v>413</v>
      </c>
      <c r="S181">
        <f t="shared" ca="1" si="882"/>
        <v>21</v>
      </c>
      <c r="V181" s="9"/>
      <c r="W181" s="4" t="s">
        <v>10</v>
      </c>
      <c r="X181" s="7">
        <f ca="1">C181*100/C$151</f>
        <v>41.215574548907881</v>
      </c>
      <c r="Y181" s="7">
        <f t="shared" ca="1" si="857"/>
        <v>42.46987951807229</v>
      </c>
      <c r="Z181" s="7">
        <f t="shared" ca="1" si="857"/>
        <v>38.950276243093924</v>
      </c>
      <c r="AA181" s="7">
        <f t="shared" ca="1" si="857"/>
        <v>38.053097345132741</v>
      </c>
      <c r="AB181" s="7">
        <f t="shared" ca="1" si="857"/>
        <v>36.876355748373101</v>
      </c>
      <c r="AC181" s="7">
        <f t="shared" ca="1" si="857"/>
        <v>32.707774798927616</v>
      </c>
      <c r="AD181" s="7">
        <f t="shared" ca="1" si="857"/>
        <v>41.369863013698627</v>
      </c>
      <c r="AE181" s="7">
        <f t="shared" ca="1" si="857"/>
        <v>37.078651685393261</v>
      </c>
      <c r="AF181" s="11" t="s">
        <v>10</v>
      </c>
      <c r="AG181" s="7">
        <f t="shared" ca="1" si="858"/>
        <v>43.86694386694387</v>
      </c>
      <c r="AH181" s="7">
        <f t="shared" ca="1" si="858"/>
        <v>44.696969696969695</v>
      </c>
      <c r="AI181" s="7">
        <f t="shared" ca="1" si="858"/>
        <v>48.829431438127088</v>
      </c>
      <c r="AJ181" s="7">
        <f t="shared" ca="1" si="858"/>
        <v>41.35188866799205</v>
      </c>
      <c r="AK181" s="7">
        <f t="shared" ca="1" si="858"/>
        <v>34.313725490196077</v>
      </c>
      <c r="AL181" s="7">
        <f t="shared" ca="1" si="858"/>
        <v>38.571428571428569</v>
      </c>
      <c r="AM181" s="7">
        <f t="shared" ca="1" si="858"/>
        <v>38.730158730158728</v>
      </c>
      <c r="AN181" s="7">
        <f t="shared" ca="1" si="858"/>
        <v>35.664939550949917</v>
      </c>
      <c r="AO181" s="7">
        <f t="shared" ca="1" si="858"/>
        <v>36.842105263157897</v>
      </c>
      <c r="AQ181" s="10">
        <f ca="1">Y181-$AX181</f>
        <v>4.0910531509876975</v>
      </c>
      <c r="AR181" s="10">
        <f t="shared" ca="1" si="864"/>
        <v>0.57144987600933206</v>
      </c>
      <c r="AS181" s="10">
        <f t="shared" ca="1" si="865"/>
        <v>-0.32572902195185094</v>
      </c>
      <c r="AT181" s="10">
        <f t="shared" ca="1" si="866"/>
        <v>-1.5024706187114916</v>
      </c>
      <c r="AU181" s="10">
        <f t="shared" ca="1" si="867"/>
        <v>-5.671051568156976</v>
      </c>
      <c r="AV181" s="10">
        <f t="shared" ca="1" si="868"/>
        <v>2.9910366466140346</v>
      </c>
      <c r="AW181" s="10">
        <f t="shared" ca="1" si="869"/>
        <v>-1.3001746816913311</v>
      </c>
      <c r="AX181" s="3">
        <f ca="1">AVERAGE(X181:AC181)</f>
        <v>38.378826367084592</v>
      </c>
      <c r="AY181" s="10">
        <f ca="1">AG181-$X181</f>
        <v>2.6513693180359894</v>
      </c>
      <c r="AZ181" s="10">
        <f t="shared" ca="1" si="870"/>
        <v>3.4813951480618144</v>
      </c>
      <c r="BA181" s="10">
        <f t="shared" ca="1" si="871"/>
        <v>7.6138568892192069</v>
      </c>
      <c r="BB181" s="10">
        <f t="shared" ca="1" si="872"/>
        <v>0.13631411908416879</v>
      </c>
      <c r="BC181" s="10">
        <f t="shared" ca="1" si="873"/>
        <v>-6.9018490587118038</v>
      </c>
      <c r="BD181" s="10">
        <f t="shared" ca="1" si="874"/>
        <v>-2.6441459774793117</v>
      </c>
      <c r="BE181" s="10">
        <f t="shared" ca="1" si="875"/>
        <v>-2.4854158187491535</v>
      </c>
      <c r="BF181" s="10">
        <f t="shared" ca="1" si="876"/>
        <v>-5.5506349979579639</v>
      </c>
      <c r="BG181" s="10">
        <f t="shared" ca="1" si="877"/>
        <v>-4.3734692857499837</v>
      </c>
      <c r="BI181" s="3">
        <f ca="1">Y181-Z181</f>
        <v>3.5196032749783654</v>
      </c>
      <c r="BJ181" s="3">
        <f ca="1">AG181-AH181</f>
        <v>-0.83002583002582497</v>
      </c>
      <c r="BK181" s="3">
        <f ca="1">AI181-AJ181</f>
        <v>7.4775427701350381</v>
      </c>
      <c r="BL181" s="3">
        <f ca="1">AK181-AL181</f>
        <v>-4.2577030812324921</v>
      </c>
    </row>
    <row r="182" spans="1:64">
      <c r="B182">
        <f ca="1">SUM(C180:C181)</f>
        <v>854</v>
      </c>
      <c r="C182">
        <f ca="1">SUM(C179:C181)</f>
        <v>1049</v>
      </c>
      <c r="Y182" s="7"/>
      <c r="Z182" s="7"/>
      <c r="AA182" s="7"/>
      <c r="AB182" s="7"/>
      <c r="AC182" s="7"/>
      <c r="AG182" s="7"/>
    </row>
    <row r="183" spans="1:64">
      <c r="C183" t="s">
        <v>102</v>
      </c>
      <c r="D183" t="s">
        <v>103</v>
      </c>
      <c r="E183" t="s">
        <v>104</v>
      </c>
      <c r="F183" t="s">
        <v>97</v>
      </c>
      <c r="G183" t="s">
        <v>98</v>
      </c>
      <c r="H183" t="s">
        <v>99</v>
      </c>
      <c r="I183" t="s">
        <v>100</v>
      </c>
      <c r="J183" t="s">
        <v>101</v>
      </c>
      <c r="K183" t="s">
        <v>106</v>
      </c>
      <c r="L183" t="s">
        <v>108</v>
      </c>
      <c r="M183" t="s">
        <v>109</v>
      </c>
      <c r="N183" s="2" t="s">
        <v>112</v>
      </c>
      <c r="O183" t="s">
        <v>117</v>
      </c>
      <c r="P183" t="s">
        <v>118</v>
      </c>
      <c r="Q183" t="s">
        <v>121</v>
      </c>
      <c r="R183" t="s">
        <v>119</v>
      </c>
      <c r="S183" t="s">
        <v>120</v>
      </c>
      <c r="U183" s="1" t="s">
        <v>43</v>
      </c>
      <c r="V183" s="1" t="s">
        <v>130</v>
      </c>
      <c r="W183" s="4" t="s">
        <v>153</v>
      </c>
      <c r="X183" s="8" t="s">
        <v>102</v>
      </c>
      <c r="Y183" s="8" t="s">
        <v>103</v>
      </c>
      <c r="Z183" s="8" t="s">
        <v>104</v>
      </c>
      <c r="AA183" s="8" t="s">
        <v>97</v>
      </c>
      <c r="AB183" s="8" t="s">
        <v>98</v>
      </c>
      <c r="AC183" s="8" t="s">
        <v>99</v>
      </c>
      <c r="AD183" s="8" t="s">
        <v>100</v>
      </c>
      <c r="AE183" s="8" t="s">
        <v>101</v>
      </c>
      <c r="AF183" s="11" t="s">
        <v>153</v>
      </c>
      <c r="AG183" s="8" t="s">
        <v>106</v>
      </c>
      <c r="AH183" s="8" t="s">
        <v>108</v>
      </c>
      <c r="AI183" s="8" t="s">
        <v>109</v>
      </c>
      <c r="AJ183" s="8" t="s">
        <v>112</v>
      </c>
      <c r="AK183" s="12" t="s">
        <v>117</v>
      </c>
      <c r="AL183" s="12" t="s">
        <v>118</v>
      </c>
      <c r="AM183" s="12" t="s">
        <v>121</v>
      </c>
      <c r="AN183" s="12" t="s">
        <v>119</v>
      </c>
      <c r="AO183" s="12" t="s">
        <v>120</v>
      </c>
    </row>
    <row r="184" spans="1:64">
      <c r="A184" s="1" t="s">
        <v>43</v>
      </c>
      <c r="B184" t="s">
        <v>92</v>
      </c>
      <c r="C184">
        <f ca="1">INDIRECT(ADDRESS(101,1,1,TRUE,C183))-B$151</f>
        <v>204</v>
      </c>
      <c r="D184">
        <f t="shared" ref="D184:J184" ca="1" si="883">INDIRECT(ADDRESS(101,1,1,TRUE,D183))</f>
        <v>79</v>
      </c>
      <c r="E184">
        <f t="shared" ca="1" si="883"/>
        <v>74</v>
      </c>
      <c r="F184">
        <f t="shared" ca="1" si="883"/>
        <v>127</v>
      </c>
      <c r="G184">
        <f t="shared" ca="1" si="883"/>
        <v>103</v>
      </c>
      <c r="H184">
        <f t="shared" ca="1" si="883"/>
        <v>90</v>
      </c>
      <c r="I184">
        <f t="shared" ca="1" si="883"/>
        <v>106</v>
      </c>
      <c r="J184">
        <f t="shared" ca="1" si="883"/>
        <v>149</v>
      </c>
      <c r="K184">
        <f t="shared" ref="K184:L184" ca="1" si="884">INDIRECT(ADDRESS(101,1,1,TRUE,K183))</f>
        <v>81</v>
      </c>
      <c r="L184">
        <f t="shared" ca="1" si="884"/>
        <v>33</v>
      </c>
      <c r="M184">
        <f t="shared" ref="M184:N184" ca="1" si="885">INDIRECT(ADDRESS(101,1,1,TRUE,M183))</f>
        <v>38</v>
      </c>
      <c r="N184">
        <f t="shared" ca="1" si="885"/>
        <v>72</v>
      </c>
      <c r="O184">
        <f t="shared" ref="O184:Q184" ca="1" si="886">INDIRECT(ADDRESS(101,1,1,TRUE,O183))</f>
        <v>26</v>
      </c>
      <c r="P184">
        <f t="shared" ca="1" si="886"/>
        <v>29</v>
      </c>
      <c r="Q184">
        <f t="shared" ca="1" si="886"/>
        <v>148</v>
      </c>
      <c r="R184">
        <f t="shared" ref="R184:S184" ca="1" si="887">INDIRECT(ADDRESS(101,1,1,TRUE,R183))</f>
        <v>353</v>
      </c>
      <c r="S184">
        <f t="shared" ca="1" si="887"/>
        <v>17</v>
      </c>
      <c r="W184" s="4" t="s">
        <v>92</v>
      </c>
      <c r="X184" s="7">
        <f ca="1">C184*100/C$151</f>
        <v>19.373219373219374</v>
      </c>
      <c r="Y184" s="7">
        <f t="shared" ref="Y184:AE186" ca="1" si="888">D184*100/D$6</f>
        <v>23.795180722891565</v>
      </c>
      <c r="Z184" s="7">
        <f t="shared" ca="1" si="888"/>
        <v>20.441988950276244</v>
      </c>
      <c r="AA184" s="7">
        <f t="shared" ca="1" si="888"/>
        <v>22.477876106194689</v>
      </c>
      <c r="AB184" s="7">
        <f t="shared" ca="1" si="888"/>
        <v>22.342733188720175</v>
      </c>
      <c r="AC184" s="7">
        <f t="shared" ca="1" si="888"/>
        <v>24.128686327077748</v>
      </c>
      <c r="AD184" s="7">
        <f t="shared" ca="1" si="888"/>
        <v>29.041095890410958</v>
      </c>
      <c r="AE184" s="7">
        <f t="shared" ca="1" si="888"/>
        <v>23.91653290529695</v>
      </c>
      <c r="AF184" s="11" t="s">
        <v>92</v>
      </c>
      <c r="AG184" s="7">
        <f t="shared" ref="AG184:AO186" ca="1" si="889">K184*100/K$6</f>
        <v>16.839916839916839</v>
      </c>
      <c r="AH184" s="7">
        <f t="shared" ca="1" si="889"/>
        <v>12.5</v>
      </c>
      <c r="AI184" s="7">
        <f t="shared" ca="1" si="889"/>
        <v>12.709030100334449</v>
      </c>
      <c r="AJ184" s="7">
        <f t="shared" ca="1" si="889"/>
        <v>14.314115308151093</v>
      </c>
      <c r="AK184" s="7">
        <f t="shared" ca="1" si="889"/>
        <v>25.490196078431371</v>
      </c>
      <c r="AL184" s="7">
        <f t="shared" ca="1" si="889"/>
        <v>20.714285714285715</v>
      </c>
      <c r="AM184" s="7">
        <f t="shared" ca="1" si="889"/>
        <v>23.49206349206349</v>
      </c>
      <c r="AN184" s="7">
        <f t="shared" ca="1" si="889"/>
        <v>30.483592400690846</v>
      </c>
      <c r="AO184" s="7">
        <f t="shared" ca="1" si="889"/>
        <v>29.82456140350877</v>
      </c>
    </row>
    <row r="185" spans="1:64">
      <c r="B185" t="s">
        <v>9</v>
      </c>
      <c r="C185">
        <f ca="1">INDIRECT(ADDRESS(101,2,1,TRUE,C183))</f>
        <v>346</v>
      </c>
      <c r="D185">
        <f t="shared" ref="D185:J185" ca="1" si="890">INDIRECT(ADDRESS(101,2,1,TRUE,D183))</f>
        <v>97</v>
      </c>
      <c r="E185">
        <f t="shared" ca="1" si="890"/>
        <v>117</v>
      </c>
      <c r="F185">
        <f t="shared" ca="1" si="890"/>
        <v>177</v>
      </c>
      <c r="G185">
        <f t="shared" ca="1" si="890"/>
        <v>155</v>
      </c>
      <c r="H185">
        <f t="shared" ca="1" si="890"/>
        <v>124</v>
      </c>
      <c r="I185">
        <f t="shared" ca="1" si="890"/>
        <v>97</v>
      </c>
      <c r="J185">
        <f t="shared" ca="1" si="890"/>
        <v>198</v>
      </c>
      <c r="K185">
        <f t="shared" ref="K185:L185" ca="1" si="891">INDIRECT(ADDRESS(101,2,1,TRUE,K183))</f>
        <v>162</v>
      </c>
      <c r="L185">
        <f t="shared" ca="1" si="891"/>
        <v>87</v>
      </c>
      <c r="M185">
        <f t="shared" ref="M185:N185" ca="1" si="892">INDIRECT(ADDRESS(101,2,1,TRUE,M183))</f>
        <v>102</v>
      </c>
      <c r="N185">
        <f t="shared" ca="1" si="892"/>
        <v>187</v>
      </c>
      <c r="O185">
        <f t="shared" ref="O185:Q185" ca="1" si="893">INDIRECT(ADDRESS(101,2,1,TRUE,O183))</f>
        <v>29</v>
      </c>
      <c r="P185">
        <f t="shared" ca="1" si="893"/>
        <v>47</v>
      </c>
      <c r="Q185">
        <f t="shared" ca="1" si="893"/>
        <v>211</v>
      </c>
      <c r="R185">
        <f t="shared" ref="R185:S185" ca="1" si="894">INDIRECT(ADDRESS(101,2,1,TRUE,R183))</f>
        <v>334</v>
      </c>
      <c r="S185">
        <f t="shared" ca="1" si="894"/>
        <v>12</v>
      </c>
      <c r="W185" s="4" t="s">
        <v>9</v>
      </c>
      <c r="X185" s="7">
        <f ca="1">C185*100/C$151</f>
        <v>32.858499525166195</v>
      </c>
      <c r="Y185" s="7">
        <f t="shared" ca="1" si="888"/>
        <v>29.216867469879517</v>
      </c>
      <c r="Z185" s="7">
        <f t="shared" ca="1" si="888"/>
        <v>32.320441988950279</v>
      </c>
      <c r="AA185" s="7">
        <f t="shared" ca="1" si="888"/>
        <v>31.327433628318584</v>
      </c>
      <c r="AB185" s="7">
        <f t="shared" ca="1" si="888"/>
        <v>33.622559652928416</v>
      </c>
      <c r="AC185" s="7">
        <f t="shared" ca="1" si="888"/>
        <v>33.243967828418228</v>
      </c>
      <c r="AD185" s="7">
        <f t="shared" ca="1" si="888"/>
        <v>26.575342465753426</v>
      </c>
      <c r="AE185" s="7">
        <f t="shared" ca="1" si="888"/>
        <v>31.781701444622794</v>
      </c>
      <c r="AF185" s="11" t="s">
        <v>9</v>
      </c>
      <c r="AG185" s="7">
        <f t="shared" ca="1" si="889"/>
        <v>33.679833679833678</v>
      </c>
      <c r="AH185" s="7">
        <f t="shared" ca="1" si="889"/>
        <v>32.954545454545453</v>
      </c>
      <c r="AI185" s="7">
        <f t="shared" ca="1" si="889"/>
        <v>34.113712374581937</v>
      </c>
      <c r="AJ185" s="7">
        <f t="shared" ca="1" si="889"/>
        <v>37.176938369781311</v>
      </c>
      <c r="AK185" s="7">
        <f t="shared" ca="1" si="889"/>
        <v>28.431372549019606</v>
      </c>
      <c r="AL185" s="7">
        <f t="shared" ca="1" si="889"/>
        <v>33.571428571428569</v>
      </c>
      <c r="AM185" s="7">
        <f t="shared" ca="1" si="889"/>
        <v>33.492063492063494</v>
      </c>
      <c r="AN185" s="7">
        <f t="shared" ca="1" si="889"/>
        <v>28.842832469775473</v>
      </c>
      <c r="AO185" s="7">
        <f t="shared" ca="1" si="889"/>
        <v>21.05263157894737</v>
      </c>
      <c r="AQ185" s="10">
        <f ca="1">Y185-$AX185</f>
        <v>-2.8814275457306806</v>
      </c>
      <c r="AR185" s="10">
        <f t="shared" ref="AR185:AR186" ca="1" si="895">Z185-$AX185</f>
        <v>0.22214697334008093</v>
      </c>
      <c r="AS185" s="10">
        <f t="shared" ref="AS185:AS186" ca="1" si="896">AA185-$AX185</f>
        <v>-0.77086138729161391</v>
      </c>
      <c r="AT185" s="10">
        <f t="shared" ref="AT185:AT186" ca="1" si="897">AB185-$AX185</f>
        <v>1.5242646373182183</v>
      </c>
      <c r="AU185" s="10">
        <f t="shared" ref="AU185:AU186" ca="1" si="898">AC185-$AX185</f>
        <v>1.14567281280803</v>
      </c>
      <c r="AV185" s="10">
        <f t="shared" ref="AV185:AV186" ca="1" si="899">AD185-$AX185</f>
        <v>-5.5229525498567718</v>
      </c>
      <c r="AW185" s="10">
        <f t="shared" ref="AW185:AW186" ca="1" si="900">AE185-$AX185</f>
        <v>-0.31659357098740415</v>
      </c>
      <c r="AX185" s="3">
        <f ca="1">AVERAGE(X185:AC185)</f>
        <v>32.098295015610198</v>
      </c>
      <c r="AY185" s="10">
        <f ca="1">AG185-$X185</f>
        <v>0.82133415466748261</v>
      </c>
      <c r="AZ185" s="10">
        <f t="shared" ref="AZ185:AZ186" ca="1" si="901">AH185-$X185</f>
        <v>9.6045929379258155E-2</v>
      </c>
      <c r="BA185" s="10">
        <f t="shared" ref="BA185:BA186" ca="1" si="902">AI185-$X185</f>
        <v>1.2552128494157415</v>
      </c>
      <c r="BB185" s="10">
        <f t="shared" ref="BB185:BB186" ca="1" si="903">AJ185-$X185</f>
        <v>4.3184388446151161</v>
      </c>
      <c r="BC185" s="10">
        <f t="shared" ref="BC185:BC186" ca="1" si="904">AK185-$X185</f>
        <v>-4.4271269761465888</v>
      </c>
      <c r="BD185" s="10">
        <f t="shared" ref="BD185:BD186" ca="1" si="905">AL185-$X185</f>
        <v>0.7129290462623743</v>
      </c>
      <c r="BE185" s="10">
        <f t="shared" ref="BE185:BE186" ca="1" si="906">AM185-$X185</f>
        <v>0.63356396689729877</v>
      </c>
      <c r="BF185" s="10">
        <f t="shared" ref="BF185:BF186" ca="1" si="907">AN185-$X185</f>
        <v>-4.0156670553907219</v>
      </c>
      <c r="BG185" s="10">
        <f t="shared" ref="BG185:BG186" ca="1" si="908">AO185-$X185</f>
        <v>-11.805867946218825</v>
      </c>
      <c r="BI185" s="3">
        <f ca="1">Y185-Z185</f>
        <v>-3.1035745190707615</v>
      </c>
      <c r="BJ185" s="3">
        <f ca="1">AG185-AH185</f>
        <v>0.72528822528822445</v>
      </c>
      <c r="BK185" s="3">
        <f ca="1">AI185-AJ185</f>
        <v>-3.0632259951993746</v>
      </c>
      <c r="BL185" s="3">
        <f ca="1">AK185-AL185</f>
        <v>-5.1400560224089631</v>
      </c>
    </row>
    <row r="186" spans="1:64">
      <c r="B186" t="s">
        <v>10</v>
      </c>
      <c r="C186">
        <f ca="1">INDIRECT(ADDRESS(101,3,1,TRUE,C183))</f>
        <v>499</v>
      </c>
      <c r="D186">
        <f t="shared" ref="D186:J186" ca="1" si="909">INDIRECT(ADDRESS(101,3,1,TRUE,D183))</f>
        <v>156</v>
      </c>
      <c r="E186">
        <f t="shared" ca="1" si="909"/>
        <v>171</v>
      </c>
      <c r="F186">
        <f t="shared" ca="1" si="909"/>
        <v>261</v>
      </c>
      <c r="G186">
        <f t="shared" ca="1" si="909"/>
        <v>203</v>
      </c>
      <c r="H186">
        <f t="shared" ca="1" si="909"/>
        <v>159</v>
      </c>
      <c r="I186">
        <f t="shared" ca="1" si="909"/>
        <v>162</v>
      </c>
      <c r="J186">
        <f t="shared" ca="1" si="909"/>
        <v>276</v>
      </c>
      <c r="K186">
        <f t="shared" ref="K186:L186" ca="1" si="910">INDIRECT(ADDRESS(101,3,1,TRUE,K183))</f>
        <v>238</v>
      </c>
      <c r="L186">
        <f t="shared" ca="1" si="910"/>
        <v>144</v>
      </c>
      <c r="M186">
        <f t="shared" ref="M186:N186" ca="1" si="911">INDIRECT(ADDRESS(101,3,1,TRUE,M183))</f>
        <v>159</v>
      </c>
      <c r="N186">
        <f t="shared" ca="1" si="911"/>
        <v>244</v>
      </c>
      <c r="O186">
        <f t="shared" ref="O186:Q186" ca="1" si="912">INDIRECT(ADDRESS(101,3,1,TRUE,O183))</f>
        <v>47</v>
      </c>
      <c r="P186">
        <f t="shared" ca="1" si="912"/>
        <v>64</v>
      </c>
      <c r="Q186">
        <f t="shared" ca="1" si="912"/>
        <v>271</v>
      </c>
      <c r="R186">
        <f t="shared" ref="R186:S186" ca="1" si="913">INDIRECT(ADDRESS(101,3,1,TRUE,R183))</f>
        <v>471</v>
      </c>
      <c r="S186">
        <f t="shared" ca="1" si="913"/>
        <v>28</v>
      </c>
      <c r="V186" s="9"/>
      <c r="W186" s="4" t="s">
        <v>10</v>
      </c>
      <c r="X186" s="7">
        <f ca="1">C186*100/C$151</f>
        <v>47.388414055080723</v>
      </c>
      <c r="Y186" s="7">
        <f t="shared" ca="1" si="888"/>
        <v>46.987951807228917</v>
      </c>
      <c r="Z186" s="7">
        <f t="shared" ca="1" si="888"/>
        <v>47.237569060773481</v>
      </c>
      <c r="AA186" s="7">
        <f t="shared" ca="1" si="888"/>
        <v>46.194690265486727</v>
      </c>
      <c r="AB186" s="7">
        <f t="shared" ca="1" si="888"/>
        <v>44.034707158351409</v>
      </c>
      <c r="AC186" s="7">
        <f t="shared" ca="1" si="888"/>
        <v>42.627345844504021</v>
      </c>
      <c r="AD186" s="7">
        <f t="shared" ca="1" si="888"/>
        <v>44.38356164383562</v>
      </c>
      <c r="AE186" s="7">
        <f t="shared" ca="1" si="888"/>
        <v>44.301765650080256</v>
      </c>
      <c r="AF186" s="11" t="s">
        <v>10</v>
      </c>
      <c r="AG186" s="7">
        <f t="shared" ca="1" si="889"/>
        <v>49.480249480249483</v>
      </c>
      <c r="AH186" s="7">
        <f t="shared" ca="1" si="889"/>
        <v>54.545454545454547</v>
      </c>
      <c r="AI186" s="7">
        <f t="shared" ca="1" si="889"/>
        <v>53.177257525083611</v>
      </c>
      <c r="AJ186" s="7">
        <f t="shared" ca="1" si="889"/>
        <v>48.508946322067594</v>
      </c>
      <c r="AK186" s="7">
        <f t="shared" ca="1" si="889"/>
        <v>46.078431372549019</v>
      </c>
      <c r="AL186" s="7">
        <f t="shared" ca="1" si="889"/>
        <v>45.714285714285715</v>
      </c>
      <c r="AM186" s="7">
        <f t="shared" ca="1" si="889"/>
        <v>43.015873015873019</v>
      </c>
      <c r="AN186" s="7">
        <f t="shared" ca="1" si="889"/>
        <v>40.673575129533681</v>
      </c>
      <c r="AO186" s="7">
        <f t="shared" ca="1" si="889"/>
        <v>49.122807017543863</v>
      </c>
      <c r="AQ186" s="10">
        <f ca="1">Y186-$AX186</f>
        <v>1.2428387753246994</v>
      </c>
      <c r="AR186" s="10">
        <f t="shared" ca="1" si="895"/>
        <v>1.4924560288692632</v>
      </c>
      <c r="AS186" s="10">
        <f t="shared" ca="1" si="896"/>
        <v>0.44957723358250945</v>
      </c>
      <c r="AT186" s="10">
        <f t="shared" ca="1" si="897"/>
        <v>-1.7104058735528085</v>
      </c>
      <c r="AU186" s="10">
        <f t="shared" ca="1" si="898"/>
        <v>-3.1177671874001973</v>
      </c>
      <c r="AV186" s="10">
        <f t="shared" ca="1" si="899"/>
        <v>-1.3615513880685981</v>
      </c>
      <c r="AW186" s="10">
        <f t="shared" ca="1" si="900"/>
        <v>-1.4433473818239619</v>
      </c>
      <c r="AX186" s="3">
        <f ca="1">AVERAGE(X186:AC186)</f>
        <v>45.745113031904218</v>
      </c>
      <c r="AY186" s="10">
        <f ca="1">AG186-$X186</f>
        <v>2.0918354251687603</v>
      </c>
      <c r="AZ186" s="10">
        <f t="shared" ca="1" si="901"/>
        <v>7.1570404903738236</v>
      </c>
      <c r="BA186" s="10">
        <f t="shared" ca="1" si="902"/>
        <v>5.7888434700028881</v>
      </c>
      <c r="BB186" s="10">
        <f t="shared" ca="1" si="903"/>
        <v>1.1205322669868707</v>
      </c>
      <c r="BC186" s="10">
        <f t="shared" ca="1" si="904"/>
        <v>-1.3099826825317038</v>
      </c>
      <c r="BD186" s="10">
        <f t="shared" ca="1" si="905"/>
        <v>-1.6741283407950078</v>
      </c>
      <c r="BE186" s="10">
        <f t="shared" ca="1" si="906"/>
        <v>-4.3725410392077038</v>
      </c>
      <c r="BF186" s="10">
        <f t="shared" ca="1" si="907"/>
        <v>-6.714838925547042</v>
      </c>
      <c r="BG186" s="10">
        <f t="shared" ca="1" si="908"/>
        <v>1.73439296246314</v>
      </c>
      <c r="BI186" s="3">
        <f ca="1">Y186-Z186</f>
        <v>-0.24961725354456377</v>
      </c>
      <c r="BJ186" s="3">
        <f ca="1">AG186-AH186</f>
        <v>-5.0652050652050633</v>
      </c>
      <c r="BK186" s="3">
        <f ca="1">AI186-AJ186</f>
        <v>4.6683112030160174</v>
      </c>
      <c r="BL186" s="3">
        <f ca="1">AK186-AL186</f>
        <v>0.36414565826330403</v>
      </c>
    </row>
    <row r="187" spans="1:64">
      <c r="B187">
        <f ca="1">SUM(C185:C186)</f>
        <v>845</v>
      </c>
      <c r="C187">
        <f ca="1">SUM(C184:C186)</f>
        <v>1049</v>
      </c>
      <c r="U187" s="1" t="s">
        <v>44</v>
      </c>
      <c r="W187" s="4" t="s">
        <v>154</v>
      </c>
      <c r="X187" s="7"/>
      <c r="Y187" s="7"/>
      <c r="Z187" s="7"/>
      <c r="AA187" s="7"/>
      <c r="AB187" s="7"/>
      <c r="AC187" s="7"/>
      <c r="AD187" s="7"/>
      <c r="AE187" s="7"/>
      <c r="AF187" s="11" t="s">
        <v>154</v>
      </c>
      <c r="AG187" s="7"/>
      <c r="AH187" s="7"/>
      <c r="AI187" s="7"/>
      <c r="AJ187" s="7"/>
    </row>
    <row r="188" spans="1:64">
      <c r="A188" s="1" t="s">
        <v>44</v>
      </c>
      <c r="B188" t="s">
        <v>92</v>
      </c>
      <c r="C188">
        <f ca="1">INDIRECT(ADDRESS(104,1,1,TRUE,C183))-B$151</f>
        <v>200</v>
      </c>
      <c r="D188">
        <f t="shared" ref="D188:J188" ca="1" si="914">INDIRECT(ADDRESS(104,1,1,TRUE,D183))</f>
        <v>74</v>
      </c>
      <c r="E188">
        <f t="shared" ca="1" si="914"/>
        <v>73</v>
      </c>
      <c r="F188">
        <f t="shared" ca="1" si="914"/>
        <v>123</v>
      </c>
      <c r="G188">
        <f t="shared" ca="1" si="914"/>
        <v>107</v>
      </c>
      <c r="H188">
        <f t="shared" ca="1" si="914"/>
        <v>90</v>
      </c>
      <c r="I188">
        <f t="shared" ca="1" si="914"/>
        <v>109</v>
      </c>
      <c r="J188">
        <f t="shared" ca="1" si="914"/>
        <v>147</v>
      </c>
      <c r="K188">
        <f t="shared" ref="K188:L188" ca="1" si="915">INDIRECT(ADDRESS(104,1,1,TRUE,K183))</f>
        <v>69</v>
      </c>
      <c r="L188">
        <f t="shared" ca="1" si="915"/>
        <v>34</v>
      </c>
      <c r="M188">
        <f t="shared" ref="M188:N188" ca="1" si="916">INDIRECT(ADDRESS(104,1,1,TRUE,M183))</f>
        <v>34</v>
      </c>
      <c r="N188">
        <f t="shared" ca="1" si="916"/>
        <v>80</v>
      </c>
      <c r="O188">
        <f t="shared" ref="O188:Q188" ca="1" si="917">INDIRECT(ADDRESS(104,1,1,TRUE,O183))</f>
        <v>34</v>
      </c>
      <c r="P188">
        <f t="shared" ca="1" si="917"/>
        <v>25</v>
      </c>
      <c r="Q188">
        <f t="shared" ca="1" si="917"/>
        <v>141</v>
      </c>
      <c r="R188">
        <f t="shared" ref="R188:S188" ca="1" si="918">INDIRECT(ADDRESS(104,1,1,TRUE,R183))</f>
        <v>349</v>
      </c>
      <c r="S188">
        <f t="shared" ca="1" si="918"/>
        <v>17</v>
      </c>
      <c r="W188" s="4" t="s">
        <v>92</v>
      </c>
      <c r="X188" s="7">
        <f ca="1">C188*100/C$151</f>
        <v>18.99335232668566</v>
      </c>
      <c r="Y188" s="7">
        <f t="shared" ref="Y188:AE190" ca="1" si="919">D188*100/D$6</f>
        <v>22.289156626506024</v>
      </c>
      <c r="Z188" s="7">
        <f t="shared" ca="1" si="919"/>
        <v>20.165745856353592</v>
      </c>
      <c r="AA188" s="7">
        <f t="shared" ca="1" si="919"/>
        <v>21.76991150442478</v>
      </c>
      <c r="AB188" s="7">
        <f t="shared" ca="1" si="919"/>
        <v>23.210412147505423</v>
      </c>
      <c r="AC188" s="7">
        <f t="shared" ca="1" si="919"/>
        <v>24.128686327077748</v>
      </c>
      <c r="AD188" s="7">
        <f t="shared" ca="1" si="919"/>
        <v>29.863013698630137</v>
      </c>
      <c r="AE188" s="7">
        <f t="shared" ca="1" si="919"/>
        <v>23.59550561797753</v>
      </c>
      <c r="AF188" s="11" t="s">
        <v>92</v>
      </c>
      <c r="AG188" s="7">
        <f t="shared" ref="AG188:AO190" ca="1" si="920">K188*100/K$6</f>
        <v>14.345114345114345</v>
      </c>
      <c r="AH188" s="7">
        <f t="shared" ca="1" si="920"/>
        <v>12.878787878787879</v>
      </c>
      <c r="AI188" s="7">
        <f t="shared" ca="1" si="920"/>
        <v>11.371237458193979</v>
      </c>
      <c r="AJ188" s="7">
        <f t="shared" ca="1" si="920"/>
        <v>15.904572564612327</v>
      </c>
      <c r="AK188" s="7">
        <f t="shared" ca="1" si="920"/>
        <v>33.333333333333336</v>
      </c>
      <c r="AL188" s="7">
        <f t="shared" ca="1" si="920"/>
        <v>17.857142857142858</v>
      </c>
      <c r="AM188" s="7">
        <f t="shared" ca="1" si="920"/>
        <v>22.38095238095238</v>
      </c>
      <c r="AN188" s="7">
        <f t="shared" ca="1" si="920"/>
        <v>30.138169257340241</v>
      </c>
      <c r="AO188" s="7">
        <f t="shared" ca="1" si="920"/>
        <v>29.82456140350877</v>
      </c>
    </row>
    <row r="189" spans="1:64">
      <c r="B189" t="s">
        <v>9</v>
      </c>
      <c r="C189">
        <f ca="1">INDIRECT(ADDRESS(104,2,1,TRUE,C183))</f>
        <v>448</v>
      </c>
      <c r="D189">
        <f t="shared" ref="D189:J189" ca="1" si="921">INDIRECT(ADDRESS(104,2,1,TRUE,D183))</f>
        <v>128</v>
      </c>
      <c r="E189">
        <f t="shared" ca="1" si="921"/>
        <v>141</v>
      </c>
      <c r="F189">
        <f t="shared" ca="1" si="921"/>
        <v>233</v>
      </c>
      <c r="G189">
        <f t="shared" ca="1" si="921"/>
        <v>211</v>
      </c>
      <c r="H189">
        <f t="shared" ca="1" si="921"/>
        <v>153</v>
      </c>
      <c r="I189">
        <f t="shared" ca="1" si="921"/>
        <v>133</v>
      </c>
      <c r="J189">
        <f t="shared" ca="1" si="921"/>
        <v>252</v>
      </c>
      <c r="K189">
        <f t="shared" ref="K189:L189" ca="1" si="922">INDIRECT(ADDRESS(104,2,1,TRUE,K183))</f>
        <v>211</v>
      </c>
      <c r="L189">
        <f t="shared" ca="1" si="922"/>
        <v>126</v>
      </c>
      <c r="M189">
        <f t="shared" ref="M189:N189" ca="1" si="923">INDIRECT(ADDRESS(104,2,1,TRUE,M183))</f>
        <v>136</v>
      </c>
      <c r="N189">
        <f t="shared" ca="1" si="923"/>
        <v>237</v>
      </c>
      <c r="O189">
        <f t="shared" ref="O189:Q189" ca="1" si="924">INDIRECT(ADDRESS(104,2,1,TRUE,O183))</f>
        <v>36</v>
      </c>
      <c r="P189">
        <f t="shared" ca="1" si="924"/>
        <v>65</v>
      </c>
      <c r="Q189">
        <f t="shared" ca="1" si="924"/>
        <v>264</v>
      </c>
      <c r="R189">
        <f t="shared" ref="R189:S189" ca="1" si="925">INDIRECT(ADDRESS(104,2,1,TRUE,R183))</f>
        <v>423</v>
      </c>
      <c r="S189">
        <f t="shared" ca="1" si="925"/>
        <v>25</v>
      </c>
      <c r="W189" s="4" t="s">
        <v>9</v>
      </c>
      <c r="X189" s="7">
        <f ca="1">C189*100/C$151</f>
        <v>42.54510921177588</v>
      </c>
      <c r="Y189" s="7">
        <f t="shared" ca="1" si="919"/>
        <v>38.554216867469883</v>
      </c>
      <c r="Z189" s="7">
        <f t="shared" ca="1" si="919"/>
        <v>38.950276243093924</v>
      </c>
      <c r="AA189" s="7">
        <f t="shared" ca="1" si="919"/>
        <v>41.238938053097343</v>
      </c>
      <c r="AB189" s="7">
        <f t="shared" ca="1" si="919"/>
        <v>45.770065075921906</v>
      </c>
      <c r="AC189" s="7">
        <f t="shared" ca="1" si="919"/>
        <v>41.018766756032171</v>
      </c>
      <c r="AD189" s="7">
        <f t="shared" ca="1" si="919"/>
        <v>36.438356164383563</v>
      </c>
      <c r="AE189" s="7">
        <f t="shared" ca="1" si="919"/>
        <v>40.449438202247194</v>
      </c>
      <c r="AF189" s="11" t="s">
        <v>9</v>
      </c>
      <c r="AG189" s="7">
        <f t="shared" ca="1" si="920"/>
        <v>43.86694386694387</v>
      </c>
      <c r="AH189" s="7">
        <f t="shared" ca="1" si="920"/>
        <v>47.727272727272727</v>
      </c>
      <c r="AI189" s="7">
        <f t="shared" ca="1" si="920"/>
        <v>45.484949832775918</v>
      </c>
      <c r="AJ189" s="7">
        <f t="shared" ca="1" si="920"/>
        <v>47.117296222664017</v>
      </c>
      <c r="AK189" s="7">
        <f t="shared" ca="1" si="920"/>
        <v>35.294117647058826</v>
      </c>
      <c r="AL189" s="7">
        <f t="shared" ca="1" si="920"/>
        <v>46.428571428571431</v>
      </c>
      <c r="AM189" s="7">
        <f t="shared" ca="1" si="920"/>
        <v>41.904761904761905</v>
      </c>
      <c r="AN189" s="7">
        <f t="shared" ca="1" si="920"/>
        <v>36.528497409326427</v>
      </c>
      <c r="AO189" s="7">
        <f t="shared" ca="1" si="920"/>
        <v>43.859649122807021</v>
      </c>
      <c r="AQ189" s="10">
        <f ca="1">Y189-$AX189</f>
        <v>-2.7920118337619684</v>
      </c>
      <c r="AR189" s="10">
        <f t="shared" ref="AR189:AR190" ca="1" si="926">Z189-$AX189</f>
        <v>-2.395952458137927</v>
      </c>
      <c r="AS189" s="10">
        <f t="shared" ref="AS189:AS190" ca="1" si="927">AA189-$AX189</f>
        <v>-0.10729064813450861</v>
      </c>
      <c r="AT189" s="10">
        <f t="shared" ref="AT189:AT190" ca="1" si="928">AB189-$AX189</f>
        <v>4.4238363746900546</v>
      </c>
      <c r="AU189" s="10">
        <f t="shared" ref="AU189:AU190" ca="1" si="929">AC189-$AX189</f>
        <v>-0.32746194519967986</v>
      </c>
      <c r="AV189" s="10">
        <f t="shared" ref="AV189:AV190" ca="1" si="930">AD189-$AX189</f>
        <v>-4.9078725368482878</v>
      </c>
      <c r="AW189" s="10">
        <f t="shared" ref="AW189:AW190" ca="1" si="931">AE189-$AX189</f>
        <v>-0.89679049898465735</v>
      </c>
      <c r="AX189" s="3">
        <f ca="1">AVERAGE(X189:AC189)</f>
        <v>41.346228701231851</v>
      </c>
      <c r="AY189" s="10">
        <f ca="1">AG189-$X189</f>
        <v>1.32183465516799</v>
      </c>
      <c r="AZ189" s="10">
        <f t="shared" ref="AZ189:AZ190" ca="1" si="932">AH189-$X189</f>
        <v>5.1821635154968462</v>
      </c>
      <c r="BA189" s="10">
        <f t="shared" ref="BA189:BA190" ca="1" si="933">AI189-$X189</f>
        <v>2.9398406210000374</v>
      </c>
      <c r="BB189" s="10">
        <f t="shared" ref="BB189:BB190" ca="1" si="934">AJ189-$X189</f>
        <v>4.5721870108881362</v>
      </c>
      <c r="BC189" s="10">
        <f t="shared" ref="BC189:BC190" ca="1" si="935">AK189-$X189</f>
        <v>-7.2509915647170544</v>
      </c>
      <c r="BD189" s="10">
        <f t="shared" ref="BD189:BD190" ca="1" si="936">AL189-$X189</f>
        <v>3.8834622167955501</v>
      </c>
      <c r="BE189" s="10">
        <f t="shared" ref="BE189:BE190" ca="1" si="937">AM189-$X189</f>
        <v>-0.64034730701397535</v>
      </c>
      <c r="BF189" s="10">
        <f t="shared" ref="BF189:BF190" ca="1" si="938">AN189-$X189</f>
        <v>-6.0166118024494537</v>
      </c>
      <c r="BG189" s="10">
        <f t="shared" ref="BG189:BG190" ca="1" si="939">AO189-$X189</f>
        <v>1.3145399110311402</v>
      </c>
      <c r="BI189" s="3">
        <f ca="1">Y189-Z189</f>
        <v>-0.39605937562404137</v>
      </c>
      <c r="BJ189" s="3">
        <f ca="1">AG189-AH189</f>
        <v>-3.8603288603288561</v>
      </c>
      <c r="BK189" s="3">
        <f ca="1">AI189-AJ189</f>
        <v>-1.6323463898880988</v>
      </c>
      <c r="BL189" s="3">
        <f ca="1">AK189-AL189</f>
        <v>-11.134453781512605</v>
      </c>
    </row>
    <row r="190" spans="1:64">
      <c r="B190" t="s">
        <v>10</v>
      </c>
      <c r="C190">
        <f ca="1">INDIRECT(ADDRESS(104,3,1,TRUE,C183))</f>
        <v>401</v>
      </c>
      <c r="D190">
        <f t="shared" ref="D190:J190" ca="1" si="940">INDIRECT(ADDRESS(104,3,1,TRUE,D183))</f>
        <v>130</v>
      </c>
      <c r="E190">
        <f t="shared" ca="1" si="940"/>
        <v>148</v>
      </c>
      <c r="F190">
        <f t="shared" ca="1" si="940"/>
        <v>209</v>
      </c>
      <c r="G190">
        <f t="shared" ca="1" si="940"/>
        <v>143</v>
      </c>
      <c r="H190">
        <f t="shared" ca="1" si="940"/>
        <v>130</v>
      </c>
      <c r="I190">
        <f t="shared" ca="1" si="940"/>
        <v>123</v>
      </c>
      <c r="J190">
        <f t="shared" ca="1" si="940"/>
        <v>224</v>
      </c>
      <c r="K190">
        <f t="shared" ref="K190:L190" ca="1" si="941">INDIRECT(ADDRESS(104,3,1,TRUE,K183))</f>
        <v>201</v>
      </c>
      <c r="L190">
        <f t="shared" ca="1" si="941"/>
        <v>104</v>
      </c>
      <c r="M190">
        <f t="shared" ref="M190:N190" ca="1" si="942">INDIRECT(ADDRESS(104,3,1,TRUE,M183))</f>
        <v>129</v>
      </c>
      <c r="N190">
        <f t="shared" ca="1" si="942"/>
        <v>186</v>
      </c>
      <c r="O190">
        <f t="shared" ref="O190:Q190" ca="1" si="943">INDIRECT(ADDRESS(104,3,1,TRUE,O183))</f>
        <v>32</v>
      </c>
      <c r="P190">
        <f t="shared" ca="1" si="943"/>
        <v>50</v>
      </c>
      <c r="Q190">
        <f t="shared" ca="1" si="943"/>
        <v>225</v>
      </c>
      <c r="R190">
        <f t="shared" ref="R190:S190" ca="1" si="944">INDIRECT(ADDRESS(104,3,1,TRUE,R183))</f>
        <v>386</v>
      </c>
      <c r="S190">
        <f t="shared" ca="1" si="944"/>
        <v>15</v>
      </c>
      <c r="V190" s="9"/>
      <c r="W190" s="4" t="s">
        <v>10</v>
      </c>
      <c r="X190" s="7">
        <f ca="1">C190*100/C$151</f>
        <v>38.081671415004749</v>
      </c>
      <c r="Y190" s="7">
        <f t="shared" ca="1" si="919"/>
        <v>39.156626506024097</v>
      </c>
      <c r="Z190" s="7">
        <f t="shared" ca="1" si="919"/>
        <v>40.883977900552487</v>
      </c>
      <c r="AA190" s="7">
        <f t="shared" ca="1" si="919"/>
        <v>36.991150442477874</v>
      </c>
      <c r="AB190" s="7">
        <f t="shared" ca="1" si="919"/>
        <v>31.019522776572668</v>
      </c>
      <c r="AC190" s="7">
        <f t="shared" ca="1" si="919"/>
        <v>34.852546916890077</v>
      </c>
      <c r="AD190" s="7">
        <f t="shared" ca="1" si="919"/>
        <v>33.698630136986303</v>
      </c>
      <c r="AE190" s="7">
        <f t="shared" ca="1" si="919"/>
        <v>35.955056179775283</v>
      </c>
      <c r="AF190" s="11" t="s">
        <v>10</v>
      </c>
      <c r="AG190" s="7">
        <f t="shared" ca="1" si="920"/>
        <v>41.78794178794179</v>
      </c>
      <c r="AH190" s="7">
        <f t="shared" ca="1" si="920"/>
        <v>39.393939393939391</v>
      </c>
      <c r="AI190" s="7">
        <f t="shared" ca="1" si="920"/>
        <v>43.143812709030101</v>
      </c>
      <c r="AJ190" s="7">
        <f t="shared" ca="1" si="920"/>
        <v>36.97813121272366</v>
      </c>
      <c r="AK190" s="7">
        <f t="shared" ca="1" si="920"/>
        <v>31.372549019607842</v>
      </c>
      <c r="AL190" s="7">
        <f t="shared" ca="1" si="920"/>
        <v>35.714285714285715</v>
      </c>
      <c r="AM190" s="7">
        <f t="shared" ca="1" si="920"/>
        <v>35.714285714285715</v>
      </c>
      <c r="AN190" s="7">
        <f t="shared" ca="1" si="920"/>
        <v>33.333333333333336</v>
      </c>
      <c r="AO190" s="7">
        <f t="shared" ca="1" si="920"/>
        <v>26.315789473684209</v>
      </c>
      <c r="AQ190" s="10">
        <f ca="1">Y190-$AX190</f>
        <v>2.3257105131037719</v>
      </c>
      <c r="AR190" s="10">
        <f t="shared" ca="1" si="926"/>
        <v>4.0530619076321628</v>
      </c>
      <c r="AS190" s="10">
        <f t="shared" ca="1" si="927"/>
        <v>0.1602344495575494</v>
      </c>
      <c r="AT190" s="10">
        <f t="shared" ca="1" si="928"/>
        <v>-5.8113932163476569</v>
      </c>
      <c r="AU190" s="10">
        <f t="shared" ca="1" si="929"/>
        <v>-1.9783690760302477</v>
      </c>
      <c r="AV190" s="10">
        <f t="shared" ca="1" si="930"/>
        <v>-3.1322858559340219</v>
      </c>
      <c r="AW190" s="10">
        <f t="shared" ca="1" si="931"/>
        <v>-0.87585981314504124</v>
      </c>
      <c r="AX190" s="3">
        <f ca="1">AVERAGE(X190:AC190)</f>
        <v>36.830915992920325</v>
      </c>
      <c r="AY190" s="10">
        <f ca="1">AG190-$X190</f>
        <v>3.7062703729370412</v>
      </c>
      <c r="AZ190" s="10">
        <f t="shared" ca="1" si="932"/>
        <v>1.3122679789346421</v>
      </c>
      <c r="BA190" s="10">
        <f t="shared" ca="1" si="933"/>
        <v>5.0621412940253521</v>
      </c>
      <c r="BB190" s="10">
        <f t="shared" ca="1" si="934"/>
        <v>-1.1035402022810885</v>
      </c>
      <c r="BC190" s="10">
        <f t="shared" ca="1" si="935"/>
        <v>-6.709122395396907</v>
      </c>
      <c r="BD190" s="10">
        <f t="shared" ca="1" si="936"/>
        <v>-2.3673857007190335</v>
      </c>
      <c r="BE190" s="10">
        <f t="shared" ca="1" si="937"/>
        <v>-2.3673857007190335</v>
      </c>
      <c r="BF190" s="10">
        <f t="shared" ca="1" si="938"/>
        <v>-4.7483380816714131</v>
      </c>
      <c r="BG190" s="10">
        <f t="shared" ca="1" si="939"/>
        <v>-11.76588194132054</v>
      </c>
      <c r="BI190" s="3">
        <f ca="1">Y190-Z190</f>
        <v>-1.7273513945283909</v>
      </c>
      <c r="BJ190" s="3">
        <f ca="1">AG190-AH190</f>
        <v>2.3940023940023991</v>
      </c>
      <c r="BK190" s="3">
        <f ca="1">AI190-AJ190</f>
        <v>6.1656814963064406</v>
      </c>
      <c r="BL190" s="3">
        <f ca="1">AK190-AL190</f>
        <v>-4.3417366946778735</v>
      </c>
    </row>
    <row r="191" spans="1:64">
      <c r="B191">
        <f ca="1">SUM(C189:C190)</f>
        <v>849</v>
      </c>
      <c r="C191">
        <f ca="1">SUM(C188:C190)</f>
        <v>1049</v>
      </c>
      <c r="Y191" s="7"/>
      <c r="Z191" s="7"/>
      <c r="AA191" s="7"/>
      <c r="AB191" s="7"/>
      <c r="AC191" s="7"/>
      <c r="AG191" s="7"/>
    </row>
    <row r="192" spans="1:64">
      <c r="C192" t="s">
        <v>102</v>
      </c>
      <c r="D192" t="s">
        <v>103</v>
      </c>
      <c r="E192" t="s">
        <v>104</v>
      </c>
      <c r="F192" t="s">
        <v>97</v>
      </c>
      <c r="G192" t="s">
        <v>98</v>
      </c>
      <c r="H192" t="s">
        <v>99</v>
      </c>
      <c r="I192" t="s">
        <v>100</v>
      </c>
      <c r="J192" t="s">
        <v>101</v>
      </c>
      <c r="K192" t="s">
        <v>106</v>
      </c>
      <c r="L192" t="s">
        <v>108</v>
      </c>
      <c r="M192" t="s">
        <v>109</v>
      </c>
      <c r="N192" t="s">
        <v>112</v>
      </c>
      <c r="O192" t="s">
        <v>117</v>
      </c>
      <c r="P192" t="s">
        <v>118</v>
      </c>
      <c r="Q192" t="s">
        <v>121</v>
      </c>
      <c r="R192" t="s">
        <v>119</v>
      </c>
      <c r="S192" t="s">
        <v>120</v>
      </c>
      <c r="U192" s="1" t="s">
        <v>45</v>
      </c>
      <c r="V192" s="1" t="s">
        <v>131</v>
      </c>
      <c r="W192" s="4" t="s">
        <v>153</v>
      </c>
      <c r="X192" s="8" t="s">
        <v>102</v>
      </c>
      <c r="Y192" s="8" t="s">
        <v>103</v>
      </c>
      <c r="Z192" s="8" t="s">
        <v>104</v>
      </c>
      <c r="AA192" s="8" t="s">
        <v>97</v>
      </c>
      <c r="AB192" s="8" t="s">
        <v>98</v>
      </c>
      <c r="AC192" s="8" t="s">
        <v>99</v>
      </c>
      <c r="AD192" s="8" t="s">
        <v>100</v>
      </c>
      <c r="AE192" s="8" t="s">
        <v>101</v>
      </c>
      <c r="AF192" s="11" t="s">
        <v>153</v>
      </c>
      <c r="AG192" s="8" t="s">
        <v>106</v>
      </c>
      <c r="AH192" s="8" t="s">
        <v>108</v>
      </c>
      <c r="AI192" s="8" t="s">
        <v>109</v>
      </c>
      <c r="AJ192" s="8" t="s">
        <v>112</v>
      </c>
      <c r="AK192" s="12" t="s">
        <v>117</v>
      </c>
      <c r="AL192" s="12" t="s">
        <v>118</v>
      </c>
      <c r="AM192" s="12" t="s">
        <v>121</v>
      </c>
      <c r="AN192" s="12" t="s">
        <v>119</v>
      </c>
      <c r="AO192" s="12" t="s">
        <v>120</v>
      </c>
    </row>
    <row r="193" spans="1:64">
      <c r="A193" s="1" t="s">
        <v>45</v>
      </c>
      <c r="B193" t="s">
        <v>92</v>
      </c>
      <c r="C193">
        <f ca="1">INDIRECT(ADDRESS(107,1,1,TRUE,C192))-B$151</f>
        <v>188</v>
      </c>
      <c r="D193">
        <f t="shared" ref="D193:J193" ca="1" si="945">INDIRECT(ADDRESS(107,1,1,TRUE,D192))</f>
        <v>72</v>
      </c>
      <c r="E193">
        <f t="shared" ca="1" si="945"/>
        <v>76</v>
      </c>
      <c r="F193">
        <f t="shared" ca="1" si="945"/>
        <v>116</v>
      </c>
      <c r="G193">
        <f t="shared" ca="1" si="945"/>
        <v>95</v>
      </c>
      <c r="H193">
        <f t="shared" ca="1" si="945"/>
        <v>84</v>
      </c>
      <c r="I193">
        <f t="shared" ca="1" si="945"/>
        <v>101</v>
      </c>
      <c r="J193">
        <f t="shared" ca="1" si="945"/>
        <v>138</v>
      </c>
      <c r="K193">
        <f t="shared" ref="K193:L193" ca="1" si="946">INDIRECT(ADDRESS(107,1,1,TRUE,K192))</f>
        <v>70</v>
      </c>
      <c r="L193">
        <f t="shared" ca="1" si="946"/>
        <v>31</v>
      </c>
      <c r="M193">
        <f t="shared" ref="M193:N193" ca="1" si="947">INDIRECT(ADDRESS(107,1,1,TRUE,M192))</f>
        <v>40</v>
      </c>
      <c r="N193">
        <f t="shared" ca="1" si="947"/>
        <v>69</v>
      </c>
      <c r="O193">
        <f t="shared" ref="O193:Q193" ca="1" si="948">INDIRECT(ADDRESS(107,1,1,TRUE,O192))</f>
        <v>26</v>
      </c>
      <c r="P193">
        <f t="shared" ca="1" si="948"/>
        <v>33</v>
      </c>
      <c r="Q193">
        <f t="shared" ca="1" si="948"/>
        <v>132</v>
      </c>
      <c r="R193">
        <f t="shared" ref="R193:S193" ca="1" si="949">INDIRECT(ADDRESS(107,1,1,TRUE,R192))</f>
        <v>335</v>
      </c>
      <c r="S193">
        <f t="shared" ca="1" si="949"/>
        <v>19</v>
      </c>
      <c r="W193" s="4" t="s">
        <v>92</v>
      </c>
      <c r="X193" s="7">
        <f ca="1">C193*100/C$151</f>
        <v>17.853751187084519</v>
      </c>
      <c r="Y193" s="7">
        <f t="shared" ref="Y193:AE195" ca="1" si="950">D193*100/D$6</f>
        <v>21.686746987951807</v>
      </c>
      <c r="Z193" s="7">
        <f t="shared" ca="1" si="950"/>
        <v>20.994475138121548</v>
      </c>
      <c r="AA193" s="7">
        <f t="shared" ca="1" si="950"/>
        <v>20.530973451327434</v>
      </c>
      <c r="AB193" s="7">
        <f t="shared" ca="1" si="950"/>
        <v>20.607375271149674</v>
      </c>
      <c r="AC193" s="7">
        <f t="shared" ca="1" si="950"/>
        <v>22.520107238605899</v>
      </c>
      <c r="AD193" s="7">
        <f t="shared" ca="1" si="950"/>
        <v>27.671232876712327</v>
      </c>
      <c r="AE193" s="7">
        <f t="shared" ca="1" si="950"/>
        <v>22.150882825040128</v>
      </c>
      <c r="AF193" s="11" t="s">
        <v>92</v>
      </c>
      <c r="AG193" s="7">
        <f t="shared" ref="AG193:AO195" ca="1" si="951">K193*100/K$6</f>
        <v>14.553014553014552</v>
      </c>
      <c r="AH193" s="7">
        <f t="shared" ca="1" si="951"/>
        <v>11.742424242424242</v>
      </c>
      <c r="AI193" s="7">
        <f t="shared" ca="1" si="951"/>
        <v>13.377926421404682</v>
      </c>
      <c r="AJ193" s="7">
        <f t="shared" ca="1" si="951"/>
        <v>13.717693836978132</v>
      </c>
      <c r="AK193" s="7">
        <f t="shared" ca="1" si="951"/>
        <v>25.490196078431371</v>
      </c>
      <c r="AL193" s="7">
        <f t="shared" ca="1" si="951"/>
        <v>23.571428571428573</v>
      </c>
      <c r="AM193" s="7">
        <f t="shared" ca="1" si="951"/>
        <v>20.952380952380953</v>
      </c>
      <c r="AN193" s="7">
        <f t="shared" ca="1" si="951"/>
        <v>28.929188255613127</v>
      </c>
      <c r="AO193" s="7">
        <f t="shared" ca="1" si="951"/>
        <v>33.333333333333336</v>
      </c>
    </row>
    <row r="194" spans="1:64">
      <c r="B194" t="s">
        <v>9</v>
      </c>
      <c r="C194">
        <f ca="1">INDIRECT(ADDRESS(107,2,1,TRUE,C192))</f>
        <v>631</v>
      </c>
      <c r="D194">
        <f t="shared" ref="D194:J194" ca="1" si="952">INDIRECT(ADDRESS(107,2,1,TRUE,D192))</f>
        <v>190</v>
      </c>
      <c r="E194">
        <f t="shared" ca="1" si="952"/>
        <v>210</v>
      </c>
      <c r="F194">
        <f t="shared" ca="1" si="952"/>
        <v>322</v>
      </c>
      <c r="G194">
        <f t="shared" ca="1" si="952"/>
        <v>270</v>
      </c>
      <c r="H194">
        <f t="shared" ca="1" si="952"/>
        <v>214</v>
      </c>
      <c r="I194">
        <f t="shared" ca="1" si="952"/>
        <v>189</v>
      </c>
      <c r="J194">
        <f t="shared" ca="1" si="952"/>
        <v>361</v>
      </c>
      <c r="K194">
        <f t="shared" ref="K194:L194" ca="1" si="953">INDIRECT(ADDRESS(107,2,1,TRUE,K192))</f>
        <v>299</v>
      </c>
      <c r="L194">
        <f t="shared" ca="1" si="953"/>
        <v>169</v>
      </c>
      <c r="M194">
        <f t="shared" ref="M194:N194" ca="1" si="954">INDIRECT(ADDRESS(107,2,1,TRUE,M192))</f>
        <v>197</v>
      </c>
      <c r="N194">
        <f t="shared" ca="1" si="954"/>
        <v>313</v>
      </c>
      <c r="O194">
        <f t="shared" ref="O194:Q194" ca="1" si="955">INDIRECT(ADDRESS(107,2,1,TRUE,O192))</f>
        <v>58</v>
      </c>
      <c r="P194">
        <f t="shared" ca="1" si="955"/>
        <v>79</v>
      </c>
      <c r="Q194">
        <f t="shared" ca="1" si="955"/>
        <v>359</v>
      </c>
      <c r="R194">
        <f t="shared" ref="R194:S194" ca="1" si="956">INDIRECT(ADDRESS(107,2,1,TRUE,R192))</f>
        <v>596</v>
      </c>
      <c r="S194">
        <f t="shared" ca="1" si="956"/>
        <v>35</v>
      </c>
      <c r="W194" s="4" t="s">
        <v>9</v>
      </c>
      <c r="X194" s="7">
        <f ca="1">C194*100/C$151</f>
        <v>59.924026590693259</v>
      </c>
      <c r="Y194" s="7">
        <f t="shared" ca="1" si="950"/>
        <v>57.2289156626506</v>
      </c>
      <c r="Z194" s="7">
        <f t="shared" ca="1" si="950"/>
        <v>58.011049723756905</v>
      </c>
      <c r="AA194" s="7">
        <f t="shared" ca="1" si="950"/>
        <v>56.991150442477874</v>
      </c>
      <c r="AB194" s="7">
        <f t="shared" ca="1" si="950"/>
        <v>58.568329718004335</v>
      </c>
      <c r="AC194" s="7">
        <f t="shared" ca="1" si="950"/>
        <v>57.372654155495979</v>
      </c>
      <c r="AD194" s="7">
        <f t="shared" ca="1" si="950"/>
        <v>51.780821917808218</v>
      </c>
      <c r="AE194" s="7">
        <f t="shared" ca="1" si="950"/>
        <v>57.945425361155699</v>
      </c>
      <c r="AF194" s="11" t="s">
        <v>9</v>
      </c>
      <c r="AG194" s="7">
        <f t="shared" ca="1" si="951"/>
        <v>62.162162162162161</v>
      </c>
      <c r="AH194" s="7">
        <f t="shared" ca="1" si="951"/>
        <v>64.015151515151516</v>
      </c>
      <c r="AI194" s="7">
        <f t="shared" ca="1" si="951"/>
        <v>65.886287625418063</v>
      </c>
      <c r="AJ194" s="7">
        <f t="shared" ca="1" si="951"/>
        <v>62.226640159045722</v>
      </c>
      <c r="AK194" s="7">
        <f t="shared" ca="1" si="951"/>
        <v>56.862745098039213</v>
      </c>
      <c r="AL194" s="7">
        <f t="shared" ca="1" si="951"/>
        <v>56.428571428571431</v>
      </c>
      <c r="AM194" s="7">
        <f t="shared" ca="1" si="951"/>
        <v>56.984126984126981</v>
      </c>
      <c r="AN194" s="7">
        <f t="shared" ca="1" si="951"/>
        <v>51.468048359240072</v>
      </c>
      <c r="AO194" s="7">
        <f t="shared" ca="1" si="951"/>
        <v>61.403508771929822</v>
      </c>
      <c r="AQ194" s="10">
        <f ca="1">Y194-$AX194</f>
        <v>-0.78710538619588988</v>
      </c>
      <c r="AR194" s="10">
        <f t="shared" ref="AR194:AR195" ca="1" si="957">Z194-$AX194</f>
        <v>-4.971325089584866E-3</v>
      </c>
      <c r="AS194" s="10">
        <f t="shared" ref="AS194:AS195" ca="1" si="958">AA194-$AX194</f>
        <v>-1.0248706063686157</v>
      </c>
      <c r="AT194" s="10">
        <f t="shared" ref="AT194:AT195" ca="1" si="959">AB194-$AX194</f>
        <v>0.5523086691578456</v>
      </c>
      <c r="AU194" s="10">
        <f t="shared" ref="AU194:AU195" ca="1" si="960">AC194-$AX194</f>
        <v>-0.64336689335051034</v>
      </c>
      <c r="AV194" s="10">
        <f t="shared" ref="AV194:AV195" ca="1" si="961">AD194-$AX194</f>
        <v>-6.2351991310382715</v>
      </c>
      <c r="AW194" s="10">
        <f t="shared" ref="AW194:AW195" ca="1" si="962">AE194-$AX194</f>
        <v>-7.0595687690790498E-2</v>
      </c>
      <c r="AX194" s="18">
        <f ca="1">AVERAGE(X194:AC194)</f>
        <v>58.01602104884649</v>
      </c>
      <c r="AY194" s="10">
        <f ca="1">AG194-$X194</f>
        <v>2.2381355714689022</v>
      </c>
      <c r="AZ194" s="10">
        <f t="shared" ref="AZ194:AZ195" ca="1" si="963">AH194-$X194</f>
        <v>4.0911249244582564</v>
      </c>
      <c r="BA194" s="10">
        <f t="shared" ref="BA194:BA195" ca="1" si="964">AI194-$X194</f>
        <v>5.9622610347248042</v>
      </c>
      <c r="BB194" s="10">
        <f t="shared" ref="BB194:BB195" ca="1" si="965">AJ194-$X194</f>
        <v>2.3026135683524629</v>
      </c>
      <c r="BC194" s="10">
        <f t="shared" ref="BC194:BC195" ca="1" si="966">AK194-$X194</f>
        <v>-3.0612814926540466</v>
      </c>
      <c r="BD194" s="10">
        <f t="shared" ref="BD194:BD195" ca="1" si="967">AL194-$X194</f>
        <v>-3.4954551621218286</v>
      </c>
      <c r="BE194" s="10">
        <f t="shared" ref="BE194:BE195" ca="1" si="968">AM194-$X194</f>
        <v>-2.9398996065662786</v>
      </c>
      <c r="BF194" s="10">
        <f t="shared" ref="BF194:BF195" ca="1" si="969">AN194-$X194</f>
        <v>-8.4559782314531873</v>
      </c>
      <c r="BG194" s="10">
        <f t="shared" ref="BG194:BG195" ca="1" si="970">AO194-$X194</f>
        <v>1.4794821812365626</v>
      </c>
      <c r="BI194" s="3">
        <f ca="1">Y194-Z194</f>
        <v>-0.78213406110630501</v>
      </c>
      <c r="BJ194" s="3">
        <f ca="1">AG194-AH194</f>
        <v>-1.8529893529893542</v>
      </c>
      <c r="BK194" s="3">
        <f ca="1">AI194-AJ194</f>
        <v>3.6596474663723413</v>
      </c>
      <c r="BL194" s="3">
        <f ca="1">AK194-AL194</f>
        <v>0.43417366946778202</v>
      </c>
    </row>
    <row r="195" spans="1:64">
      <c r="B195" t="s">
        <v>10</v>
      </c>
      <c r="C195">
        <f ca="1">INDIRECT(ADDRESS(107,3,1,TRUE,C192))</f>
        <v>230</v>
      </c>
      <c r="D195">
        <f t="shared" ref="D195:J195" ca="1" si="971">INDIRECT(ADDRESS(107,3,1,TRUE,D192))</f>
        <v>70</v>
      </c>
      <c r="E195">
        <f t="shared" ca="1" si="971"/>
        <v>76</v>
      </c>
      <c r="F195">
        <f t="shared" ca="1" si="971"/>
        <v>127</v>
      </c>
      <c r="G195">
        <f t="shared" ca="1" si="971"/>
        <v>96</v>
      </c>
      <c r="H195">
        <f t="shared" ca="1" si="971"/>
        <v>75</v>
      </c>
      <c r="I195">
        <f t="shared" ca="1" si="971"/>
        <v>75</v>
      </c>
      <c r="J195">
        <f t="shared" ca="1" si="971"/>
        <v>124</v>
      </c>
      <c r="K195">
        <f t="shared" ref="K195:L195" ca="1" si="972">INDIRECT(ADDRESS(107,3,1,TRUE,K192))</f>
        <v>112</v>
      </c>
      <c r="L195">
        <f t="shared" ca="1" si="972"/>
        <v>64</v>
      </c>
      <c r="M195">
        <f t="shared" ref="M195:N195" ca="1" si="973">INDIRECT(ADDRESS(107,3,1,TRUE,M192))</f>
        <v>62</v>
      </c>
      <c r="N195">
        <f t="shared" ca="1" si="973"/>
        <v>121</v>
      </c>
      <c r="O195">
        <f t="shared" ref="O195:Q195" ca="1" si="974">INDIRECT(ADDRESS(107,3,1,TRUE,O192))</f>
        <v>18</v>
      </c>
      <c r="P195">
        <f t="shared" ca="1" si="974"/>
        <v>28</v>
      </c>
      <c r="Q195">
        <f t="shared" ca="1" si="974"/>
        <v>139</v>
      </c>
      <c r="R195">
        <f t="shared" ref="R195:S195" ca="1" si="975">INDIRECT(ADDRESS(107,3,1,TRUE,R192))</f>
        <v>227</v>
      </c>
      <c r="S195">
        <f t="shared" ca="1" si="975"/>
        <v>3</v>
      </c>
      <c r="V195" s="9"/>
      <c r="W195" s="4" t="s">
        <v>10</v>
      </c>
      <c r="X195" s="7">
        <f ca="1">C195*100/C$151</f>
        <v>21.84235517568851</v>
      </c>
      <c r="Y195" s="7">
        <f t="shared" ca="1" si="950"/>
        <v>21.08433734939759</v>
      </c>
      <c r="Z195" s="7">
        <f t="shared" ca="1" si="950"/>
        <v>20.994475138121548</v>
      </c>
      <c r="AA195" s="7">
        <f t="shared" ca="1" si="950"/>
        <v>22.477876106194689</v>
      </c>
      <c r="AB195" s="7">
        <f t="shared" ca="1" si="950"/>
        <v>20.824295010845987</v>
      </c>
      <c r="AC195" s="7">
        <f t="shared" ca="1" si="950"/>
        <v>20.107238605898122</v>
      </c>
      <c r="AD195" s="7">
        <f t="shared" ca="1" si="950"/>
        <v>20.547945205479451</v>
      </c>
      <c r="AE195" s="7">
        <f t="shared" ca="1" si="950"/>
        <v>19.903691813804173</v>
      </c>
      <c r="AF195" s="11" t="s">
        <v>10</v>
      </c>
      <c r="AG195" s="7">
        <f t="shared" ca="1" si="951"/>
        <v>23.284823284823286</v>
      </c>
      <c r="AH195" s="7">
        <f t="shared" ca="1" si="951"/>
        <v>24.242424242424242</v>
      </c>
      <c r="AI195" s="7">
        <f t="shared" ca="1" si="951"/>
        <v>20.735785953177256</v>
      </c>
      <c r="AJ195" s="7">
        <f t="shared" ca="1" si="951"/>
        <v>24.055666003976143</v>
      </c>
      <c r="AK195" s="7">
        <f t="shared" ca="1" si="951"/>
        <v>17.647058823529413</v>
      </c>
      <c r="AL195" s="7">
        <f t="shared" ca="1" si="951"/>
        <v>20</v>
      </c>
      <c r="AM195" s="7">
        <f t="shared" ca="1" si="951"/>
        <v>22.063492063492063</v>
      </c>
      <c r="AN195" s="7">
        <f t="shared" ca="1" si="951"/>
        <v>19.602763385146805</v>
      </c>
      <c r="AO195" s="7">
        <f t="shared" ca="1" si="951"/>
        <v>5.2631578947368425</v>
      </c>
      <c r="AQ195" s="10">
        <f ca="1">Y195-$AX195</f>
        <v>-0.13742554829348208</v>
      </c>
      <c r="AR195" s="10">
        <f t="shared" ca="1" si="957"/>
        <v>-0.22728775956952418</v>
      </c>
      <c r="AS195" s="10">
        <f t="shared" ca="1" si="958"/>
        <v>1.2561132085036171</v>
      </c>
      <c r="AT195" s="10">
        <f t="shared" ca="1" si="959"/>
        <v>-0.39746788684508516</v>
      </c>
      <c r="AU195" s="10">
        <f t="shared" ca="1" si="960"/>
        <v>-1.1145242917929501</v>
      </c>
      <c r="AV195" s="10">
        <f t="shared" ca="1" si="961"/>
        <v>-0.67381769221162102</v>
      </c>
      <c r="AW195" s="10">
        <f t="shared" ca="1" si="962"/>
        <v>-1.318071083886899</v>
      </c>
      <c r="AX195" s="18">
        <f ca="1">AVERAGE(X195:AC195)</f>
        <v>21.221762897691072</v>
      </c>
      <c r="AY195" s="10">
        <f ca="1">AG195-$X195</f>
        <v>1.4424681091347757</v>
      </c>
      <c r="AZ195" s="10">
        <f t="shared" ca="1" si="963"/>
        <v>2.4000690667357318</v>
      </c>
      <c r="BA195" s="10">
        <f t="shared" ca="1" si="964"/>
        <v>-1.1065692225112542</v>
      </c>
      <c r="BB195" s="10">
        <f t="shared" ca="1" si="965"/>
        <v>2.2133108282876321</v>
      </c>
      <c r="BC195" s="10">
        <f t="shared" ca="1" si="966"/>
        <v>-4.1952963521590974</v>
      </c>
      <c r="BD195" s="10">
        <f t="shared" ca="1" si="967"/>
        <v>-1.8423551756885104</v>
      </c>
      <c r="BE195" s="10">
        <f t="shared" ca="1" si="968"/>
        <v>0.2211368878035529</v>
      </c>
      <c r="BF195" s="10">
        <f t="shared" ca="1" si="969"/>
        <v>-2.2395917905417058</v>
      </c>
      <c r="BG195" s="10">
        <f t="shared" ca="1" si="970"/>
        <v>-16.579197280951668</v>
      </c>
      <c r="BI195" s="3">
        <f ca="1">Y195-Z195</f>
        <v>8.9862211276042103E-2</v>
      </c>
      <c r="BJ195" s="3">
        <f ca="1">AG195-AH195</f>
        <v>-0.95760095760095609</v>
      </c>
      <c r="BK195" s="3">
        <f ca="1">AI195-AJ195</f>
        <v>-3.3198800507988864</v>
      </c>
      <c r="BL195" s="3">
        <f ca="1">AK195-AL195</f>
        <v>-2.352941176470587</v>
      </c>
    </row>
    <row r="196" spans="1:64">
      <c r="B196">
        <f ca="1">SUM(C194:C195)</f>
        <v>861</v>
      </c>
      <c r="U196" s="1" t="s">
        <v>46</v>
      </c>
      <c r="W196" s="4" t="s">
        <v>154</v>
      </c>
      <c r="X196" s="7"/>
      <c r="Y196" s="7"/>
      <c r="Z196" s="7"/>
      <c r="AA196" s="7"/>
      <c r="AB196" s="7"/>
      <c r="AC196" s="7"/>
      <c r="AD196" s="7"/>
      <c r="AE196" s="7"/>
      <c r="AF196" s="11" t="s">
        <v>154</v>
      </c>
      <c r="AG196" s="7"/>
      <c r="AH196" s="7"/>
      <c r="AI196" s="7"/>
      <c r="AJ196" s="7"/>
      <c r="AK196" s="7"/>
      <c r="AL196" s="7"/>
      <c r="AM196" s="7"/>
      <c r="AN196" s="7"/>
      <c r="AO196" s="7"/>
      <c r="AX196" s="19"/>
    </row>
    <row r="197" spans="1:64">
      <c r="A197" s="1" t="s">
        <v>46</v>
      </c>
      <c r="B197" t="s">
        <v>92</v>
      </c>
      <c r="C197">
        <f ca="1">INDIRECT(ADDRESS(110,1,1,TRUE,C192))-B$151</f>
        <v>187</v>
      </c>
      <c r="D197">
        <f t="shared" ref="D197:J197" ca="1" si="976">INDIRECT(ADDRESS(110,1,1,TRUE,D192))</f>
        <v>73</v>
      </c>
      <c r="E197">
        <f t="shared" ca="1" si="976"/>
        <v>74</v>
      </c>
      <c r="F197">
        <f t="shared" ca="1" si="976"/>
        <v>116</v>
      </c>
      <c r="G197">
        <f t="shared" ca="1" si="976"/>
        <v>98</v>
      </c>
      <c r="H197">
        <f t="shared" ca="1" si="976"/>
        <v>84</v>
      </c>
      <c r="I197">
        <f t="shared" ca="1" si="976"/>
        <v>102</v>
      </c>
      <c r="J197">
        <f t="shared" ca="1" si="976"/>
        <v>141</v>
      </c>
      <c r="K197">
        <f t="shared" ref="K197:L197" ca="1" si="977">INDIRECT(ADDRESS(110,1,1,TRUE,K192))</f>
        <v>64</v>
      </c>
      <c r="L197">
        <f t="shared" ca="1" si="977"/>
        <v>32</v>
      </c>
      <c r="M197">
        <f t="shared" ref="M197:N197" ca="1" si="978">INDIRECT(ADDRESS(110,1,1,TRUE,M192))</f>
        <v>42</v>
      </c>
      <c r="N197">
        <f t="shared" ca="1" si="978"/>
        <v>62</v>
      </c>
      <c r="O197">
        <f t="shared" ref="O197:Q197" ca="1" si="979">INDIRECT(ADDRESS(110,1,1,TRUE,O192))</f>
        <v>26</v>
      </c>
      <c r="P197">
        <f t="shared" ca="1" si="979"/>
        <v>27</v>
      </c>
      <c r="Q197">
        <f t="shared" ca="1" si="979"/>
        <v>135</v>
      </c>
      <c r="R197">
        <f t="shared" ref="R197:S197" ca="1" si="980">INDIRECT(ADDRESS(110,1,1,TRUE,R192))</f>
        <v>335</v>
      </c>
      <c r="S197">
        <f t="shared" ca="1" si="980"/>
        <v>18</v>
      </c>
      <c r="W197" s="4" t="s">
        <v>92</v>
      </c>
      <c r="X197" s="7">
        <f ca="1">C197*100/C$151</f>
        <v>17.758784425451093</v>
      </c>
      <c r="Y197" s="7">
        <f t="shared" ref="Y197:AE199" ca="1" si="981">D197*100/D$6</f>
        <v>21.987951807228917</v>
      </c>
      <c r="Z197" s="7">
        <f t="shared" ca="1" si="981"/>
        <v>20.441988950276244</v>
      </c>
      <c r="AA197" s="7">
        <f t="shared" ca="1" si="981"/>
        <v>20.530973451327434</v>
      </c>
      <c r="AB197" s="7">
        <f t="shared" ca="1" si="981"/>
        <v>21.258134490238611</v>
      </c>
      <c r="AC197" s="7">
        <f t="shared" ca="1" si="981"/>
        <v>22.520107238605899</v>
      </c>
      <c r="AD197" s="7">
        <f t="shared" ca="1" si="981"/>
        <v>27.945205479452056</v>
      </c>
      <c r="AE197" s="7">
        <f t="shared" ca="1" si="981"/>
        <v>22.632423756019261</v>
      </c>
      <c r="AF197" s="11" t="s">
        <v>92</v>
      </c>
      <c r="AG197" s="7">
        <f t="shared" ref="AG197:AO199" ca="1" si="982">K197*100/K$6</f>
        <v>13.305613305613306</v>
      </c>
      <c r="AH197" s="7">
        <f t="shared" ca="1" si="982"/>
        <v>12.121212121212121</v>
      </c>
      <c r="AI197" s="7">
        <f t="shared" ca="1" si="982"/>
        <v>14.046822742474916</v>
      </c>
      <c r="AJ197" s="7">
        <f t="shared" ca="1" si="982"/>
        <v>12.326043737574553</v>
      </c>
      <c r="AK197" s="7">
        <f t="shared" ca="1" si="982"/>
        <v>25.490196078431371</v>
      </c>
      <c r="AL197" s="7">
        <f t="shared" ca="1" si="982"/>
        <v>19.285714285714285</v>
      </c>
      <c r="AM197" s="7">
        <f t="shared" ca="1" si="982"/>
        <v>21.428571428571427</v>
      </c>
      <c r="AN197" s="7">
        <f t="shared" ca="1" si="982"/>
        <v>28.929188255613127</v>
      </c>
      <c r="AO197" s="7">
        <f t="shared" ca="1" si="982"/>
        <v>31.578947368421051</v>
      </c>
      <c r="AX197" s="19"/>
    </row>
    <row r="198" spans="1:64">
      <c r="B198" t="s">
        <v>9</v>
      </c>
      <c r="C198">
        <f ca="1">INDIRECT(ADDRESS(110,2,1,TRUE,C192))</f>
        <v>748</v>
      </c>
      <c r="D198">
        <f t="shared" ref="D198:J198" ca="1" si="983">INDIRECT(ADDRESS(110,2,1,TRUE,D192))</f>
        <v>221</v>
      </c>
      <c r="E198">
        <f t="shared" ca="1" si="983"/>
        <v>246</v>
      </c>
      <c r="F198">
        <f t="shared" ca="1" si="983"/>
        <v>376</v>
      </c>
      <c r="G198">
        <f t="shared" ca="1" si="983"/>
        <v>320</v>
      </c>
      <c r="H198">
        <f t="shared" ca="1" si="983"/>
        <v>252</v>
      </c>
      <c r="I198">
        <f t="shared" ca="1" si="983"/>
        <v>232</v>
      </c>
      <c r="J198">
        <f t="shared" ca="1" si="983"/>
        <v>421</v>
      </c>
      <c r="K198">
        <f t="shared" ref="K198:L198" ca="1" si="984">INDIRECT(ADDRESS(110,2,1,TRUE,K192))</f>
        <v>359</v>
      </c>
      <c r="L198">
        <f t="shared" ca="1" si="984"/>
        <v>198</v>
      </c>
      <c r="M198">
        <f t="shared" ref="M198:N198" ca="1" si="985">INDIRECT(ADDRESS(110,2,1,TRUE,M192))</f>
        <v>221</v>
      </c>
      <c r="N198">
        <f t="shared" ca="1" si="985"/>
        <v>380</v>
      </c>
      <c r="O198">
        <f t="shared" ref="O198:Q198" ca="1" si="986">INDIRECT(ADDRESS(110,2,1,TRUE,O192))</f>
        <v>67</v>
      </c>
      <c r="P198">
        <f t="shared" ca="1" si="986"/>
        <v>95</v>
      </c>
      <c r="Q198">
        <f t="shared" ca="1" si="986"/>
        <v>429</v>
      </c>
      <c r="R198">
        <f t="shared" ref="R198:S198" ca="1" si="987">INDIRECT(ADDRESS(110,2,1,TRUE,R192))</f>
        <v>712</v>
      </c>
      <c r="S198">
        <f t="shared" ca="1" si="987"/>
        <v>36</v>
      </c>
      <c r="W198" s="4" t="s">
        <v>9</v>
      </c>
      <c r="X198" s="7">
        <f ca="1">C198*100/C$151</f>
        <v>71.035137701804373</v>
      </c>
      <c r="Y198" s="7">
        <f t="shared" ca="1" si="981"/>
        <v>66.566265060240966</v>
      </c>
      <c r="Z198" s="7">
        <f t="shared" ca="1" si="981"/>
        <v>67.95580110497238</v>
      </c>
      <c r="AA198" s="7">
        <f t="shared" ca="1" si="981"/>
        <v>66.548672566371678</v>
      </c>
      <c r="AB198" s="7">
        <f t="shared" ca="1" si="981"/>
        <v>69.41431670281996</v>
      </c>
      <c r="AC198" s="7">
        <f t="shared" ca="1" si="981"/>
        <v>67.560321715817693</v>
      </c>
      <c r="AD198" s="7">
        <f t="shared" ca="1" si="981"/>
        <v>63.561643835616437</v>
      </c>
      <c r="AE198" s="7">
        <f t="shared" ca="1" si="981"/>
        <v>67.576243980738369</v>
      </c>
      <c r="AF198" s="11" t="s">
        <v>9</v>
      </c>
      <c r="AG198" s="7">
        <f t="shared" ca="1" si="982"/>
        <v>74.63617463617463</v>
      </c>
      <c r="AH198" s="7">
        <f t="shared" ca="1" si="982"/>
        <v>75</v>
      </c>
      <c r="AI198" s="7">
        <f t="shared" ca="1" si="982"/>
        <v>73.913043478260875</v>
      </c>
      <c r="AJ198" s="7">
        <f t="shared" ca="1" si="982"/>
        <v>75.546719681908556</v>
      </c>
      <c r="AK198" s="7">
        <f t="shared" ca="1" si="982"/>
        <v>65.686274509803923</v>
      </c>
      <c r="AL198" s="7">
        <f t="shared" ca="1" si="982"/>
        <v>67.857142857142861</v>
      </c>
      <c r="AM198" s="7">
        <f t="shared" ca="1" si="982"/>
        <v>68.095238095238102</v>
      </c>
      <c r="AN198" s="7">
        <f t="shared" ca="1" si="982"/>
        <v>61.4853195164076</v>
      </c>
      <c r="AO198" s="7">
        <f t="shared" ca="1" si="982"/>
        <v>63.157894736842103</v>
      </c>
      <c r="AQ198" s="10">
        <f ca="1">Y198-$AX198</f>
        <v>-1.6138207484302001</v>
      </c>
      <c r="AR198" s="10">
        <f t="shared" ref="AR198:AR199" ca="1" si="988">Z198-$AX198</f>
        <v>-0.22428470369878539</v>
      </c>
      <c r="AS198" s="10">
        <f t="shared" ref="AS198:AS199" ca="1" si="989">AA198-$AX198</f>
        <v>-1.6314132422994874</v>
      </c>
      <c r="AT198" s="10">
        <f t="shared" ref="AT198:AT199" ca="1" si="990">AB198-$AX198</f>
        <v>1.2342308941487943</v>
      </c>
      <c r="AU198" s="10">
        <f t="shared" ref="AU198:AU199" ca="1" si="991">AC198-$AX198</f>
        <v>-0.61976409285347245</v>
      </c>
      <c r="AV198" s="10">
        <f t="shared" ref="AV198:AV199" ca="1" si="992">AD198-$AX198</f>
        <v>-4.618441973054729</v>
      </c>
      <c r="AW198" s="10">
        <f t="shared" ref="AW198:AW199" ca="1" si="993">AE198-$AX198</f>
        <v>-0.60384182793279706</v>
      </c>
      <c r="AX198" s="18">
        <f ca="1">AVERAGE(X198:AC198)</f>
        <v>68.180085808671166</v>
      </c>
      <c r="AY198" s="10">
        <f ca="1">AG198-$X198</f>
        <v>3.6010369343702564</v>
      </c>
      <c r="AZ198" s="10">
        <f t="shared" ref="AZ198:AZ199" ca="1" si="994">AH198-$X198</f>
        <v>3.9648622981956265</v>
      </c>
      <c r="BA198" s="10">
        <f t="shared" ref="BA198:BA199" ca="1" si="995">AI198-$X198</f>
        <v>2.877905776456501</v>
      </c>
      <c r="BB198" s="10">
        <f t="shared" ref="BB198:BB199" ca="1" si="996">AJ198-$X198</f>
        <v>4.5115819801041823</v>
      </c>
      <c r="BC198" s="10">
        <f t="shared" ref="BC198:BC199" ca="1" si="997">AK198-$X198</f>
        <v>-5.3488631920004508</v>
      </c>
      <c r="BD198" s="10">
        <f t="shared" ref="BD198:BD199" ca="1" si="998">AL198-$X198</f>
        <v>-3.1779948446615123</v>
      </c>
      <c r="BE198" s="10">
        <f t="shared" ref="BE198:BE199" ca="1" si="999">AM198-$X198</f>
        <v>-2.9398996065662715</v>
      </c>
      <c r="BF198" s="10">
        <f t="shared" ref="BF198:BF199" ca="1" si="1000">AN198-$X198</f>
        <v>-9.5498181853967736</v>
      </c>
      <c r="BG198" s="10">
        <f t="shared" ref="BG198:BG199" ca="1" si="1001">AO198-$X198</f>
        <v>-7.8772429649622708</v>
      </c>
      <c r="BI198" s="3">
        <f ca="1">Y198-Z198</f>
        <v>-1.3895360447314147</v>
      </c>
      <c r="BJ198" s="3">
        <f ca="1">AG198-AH198</f>
        <v>-0.36382536382537012</v>
      </c>
      <c r="BK198" s="3">
        <f ca="1">AI198-AJ198</f>
        <v>-1.6336762036476813</v>
      </c>
      <c r="BL198" s="3">
        <f ca="1">AK198-AL198</f>
        <v>-2.1708683473389385</v>
      </c>
    </row>
    <row r="199" spans="1:64">
      <c r="B199" t="s">
        <v>10</v>
      </c>
      <c r="C199">
        <f ca="1">INDIRECT(ADDRESS(110,3,1,TRUE,C192))</f>
        <v>114</v>
      </c>
      <c r="D199">
        <f t="shared" ref="D199:J199" ca="1" si="1002">INDIRECT(ADDRESS(110,3,1,TRUE,D192))</f>
        <v>38</v>
      </c>
      <c r="E199">
        <f t="shared" ca="1" si="1002"/>
        <v>42</v>
      </c>
      <c r="F199">
        <f t="shared" ca="1" si="1002"/>
        <v>73</v>
      </c>
      <c r="G199">
        <f t="shared" ca="1" si="1002"/>
        <v>43</v>
      </c>
      <c r="H199">
        <f t="shared" ca="1" si="1002"/>
        <v>37</v>
      </c>
      <c r="I199">
        <f t="shared" ca="1" si="1002"/>
        <v>31</v>
      </c>
      <c r="J199">
        <f t="shared" ca="1" si="1002"/>
        <v>61</v>
      </c>
      <c r="K199">
        <f t="shared" ref="K199:L199" ca="1" si="1003">INDIRECT(ADDRESS(110,3,1,TRUE,K192))</f>
        <v>58</v>
      </c>
      <c r="L199">
        <f t="shared" ca="1" si="1003"/>
        <v>34</v>
      </c>
      <c r="M199">
        <f t="shared" ref="M199:N199" ca="1" si="1004">INDIRECT(ADDRESS(110,3,1,TRUE,M192))</f>
        <v>36</v>
      </c>
      <c r="N199">
        <f t="shared" ca="1" si="1004"/>
        <v>61</v>
      </c>
      <c r="O199">
        <f t="shared" ref="O199:Q199" ca="1" si="1005">INDIRECT(ADDRESS(110,3,1,TRUE,O192))</f>
        <v>9</v>
      </c>
      <c r="P199">
        <f t="shared" ca="1" si="1005"/>
        <v>18</v>
      </c>
      <c r="Q199">
        <f t="shared" ca="1" si="1005"/>
        <v>66</v>
      </c>
      <c r="R199">
        <f t="shared" ref="R199:S199" ca="1" si="1006">INDIRECT(ADDRESS(110,3,1,TRUE,R192))</f>
        <v>111</v>
      </c>
      <c r="S199">
        <f t="shared" ca="1" si="1006"/>
        <v>3</v>
      </c>
      <c r="V199" s="9"/>
      <c r="W199" s="4" t="s">
        <v>10</v>
      </c>
      <c r="X199" s="7">
        <f ca="1">C199*100/C$151</f>
        <v>10.826210826210826</v>
      </c>
      <c r="Y199" s="7">
        <f t="shared" ca="1" si="981"/>
        <v>11.445783132530121</v>
      </c>
      <c r="Z199" s="7">
        <f t="shared" ca="1" si="981"/>
        <v>11.602209944751381</v>
      </c>
      <c r="AA199" s="7">
        <f t="shared" ca="1" si="981"/>
        <v>12.920353982300885</v>
      </c>
      <c r="AB199" s="7">
        <f t="shared" ca="1" si="981"/>
        <v>9.3275488069414312</v>
      </c>
      <c r="AC199" s="7">
        <f t="shared" ca="1" si="981"/>
        <v>9.9195710455764079</v>
      </c>
      <c r="AD199" s="7">
        <f t="shared" ca="1" si="981"/>
        <v>8.493150684931507</v>
      </c>
      <c r="AE199" s="7">
        <f t="shared" ca="1" si="981"/>
        <v>9.791332263242376</v>
      </c>
      <c r="AF199" s="11" t="s">
        <v>10</v>
      </c>
      <c r="AG199" s="7">
        <f t="shared" ca="1" si="982"/>
        <v>12.058212058212058</v>
      </c>
      <c r="AH199" s="7">
        <f t="shared" ca="1" si="982"/>
        <v>12.878787878787879</v>
      </c>
      <c r="AI199" s="7">
        <f t="shared" ca="1" si="982"/>
        <v>12.040133779264215</v>
      </c>
      <c r="AJ199" s="7">
        <f t="shared" ca="1" si="982"/>
        <v>12.127236580516898</v>
      </c>
      <c r="AK199" s="7">
        <f t="shared" ca="1" si="982"/>
        <v>8.8235294117647065</v>
      </c>
      <c r="AL199" s="7">
        <f t="shared" ca="1" si="982"/>
        <v>12.857142857142858</v>
      </c>
      <c r="AM199" s="7">
        <f t="shared" ca="1" si="982"/>
        <v>10.476190476190476</v>
      </c>
      <c r="AN199" s="7">
        <f t="shared" ca="1" si="982"/>
        <v>9.5854922279792749</v>
      </c>
      <c r="AO199" s="7">
        <f t="shared" ca="1" si="982"/>
        <v>5.2631578947368425</v>
      </c>
      <c r="AQ199" s="10">
        <f ca="1">Y199-$AX199</f>
        <v>0.43883684281161273</v>
      </c>
      <c r="AR199" s="10">
        <f t="shared" ca="1" si="988"/>
        <v>0.59526365503287337</v>
      </c>
      <c r="AS199" s="10">
        <f t="shared" ca="1" si="989"/>
        <v>1.9134076925823766</v>
      </c>
      <c r="AT199" s="10">
        <f t="shared" ca="1" si="990"/>
        <v>-1.6793974827770768</v>
      </c>
      <c r="AU199" s="10">
        <f t="shared" ca="1" si="991"/>
        <v>-1.0873752441421001</v>
      </c>
      <c r="AV199" s="10">
        <f t="shared" ca="1" si="992"/>
        <v>-2.5137956047870009</v>
      </c>
      <c r="AW199" s="10">
        <f t="shared" ca="1" si="993"/>
        <v>-1.2156140264761319</v>
      </c>
      <c r="AX199" s="18">
        <f ca="1">AVERAGE(X199:AC199)</f>
        <v>11.006946289718508</v>
      </c>
      <c r="AY199" s="10">
        <f ca="1">AG199-$X199</f>
        <v>1.2320012320012328</v>
      </c>
      <c r="AZ199" s="10">
        <f t="shared" ca="1" si="994"/>
        <v>2.0525770525770533</v>
      </c>
      <c r="BA199" s="10">
        <f t="shared" ca="1" si="995"/>
        <v>1.2139229530533893</v>
      </c>
      <c r="BB199" s="10">
        <f t="shared" ca="1" si="996"/>
        <v>1.3010257543060728</v>
      </c>
      <c r="BC199" s="10">
        <f t="shared" ca="1" si="997"/>
        <v>-2.0026814144461191</v>
      </c>
      <c r="BD199" s="10">
        <f t="shared" ca="1" si="998"/>
        <v>2.030932030932032</v>
      </c>
      <c r="BE199" s="10">
        <f t="shared" ca="1" si="999"/>
        <v>-0.35002035002034937</v>
      </c>
      <c r="BF199" s="10">
        <f t="shared" ca="1" si="1000"/>
        <v>-1.2407185982315507</v>
      </c>
      <c r="BG199" s="10">
        <f t="shared" ca="1" si="1001"/>
        <v>-5.5630529314739832</v>
      </c>
      <c r="BI199" s="3">
        <f ca="1">Y199-Z199</f>
        <v>-0.15642681222126065</v>
      </c>
      <c r="BJ199" s="3">
        <f ca="1">AG199-AH199</f>
        <v>-0.82057582057582046</v>
      </c>
      <c r="BK199" s="3">
        <f ca="1">AI199-AJ199</f>
        <v>-8.7102801252683548E-2</v>
      </c>
      <c r="BL199" s="3">
        <f ca="1">AK199-AL199</f>
        <v>-4.0336134453781511</v>
      </c>
    </row>
    <row r="200" spans="1:64">
      <c r="B200">
        <f ca="1">SUM(C198:C199)</f>
        <v>862</v>
      </c>
      <c r="Y200" s="7"/>
      <c r="Z200" s="7"/>
      <c r="AA200" s="7"/>
      <c r="AB200" s="7"/>
      <c r="AC200" s="7"/>
      <c r="AG200" s="7"/>
      <c r="AX200" s="19"/>
    </row>
    <row r="201" spans="1:64">
      <c r="C201" t="s">
        <v>102</v>
      </c>
      <c r="D201" t="s">
        <v>103</v>
      </c>
      <c r="E201" t="s">
        <v>104</v>
      </c>
      <c r="F201" t="s">
        <v>97</v>
      </c>
      <c r="G201" t="s">
        <v>98</v>
      </c>
      <c r="H201" t="s">
        <v>99</v>
      </c>
      <c r="I201" t="s">
        <v>100</v>
      </c>
      <c r="J201" t="s">
        <v>101</v>
      </c>
      <c r="K201" t="s">
        <v>106</v>
      </c>
      <c r="L201" t="s">
        <v>108</v>
      </c>
      <c r="M201" t="s">
        <v>109</v>
      </c>
      <c r="N201" t="s">
        <v>112</v>
      </c>
      <c r="O201" t="s">
        <v>117</v>
      </c>
      <c r="P201" t="s">
        <v>118</v>
      </c>
      <c r="Q201" t="s">
        <v>121</v>
      </c>
      <c r="R201" t="s">
        <v>119</v>
      </c>
      <c r="S201" t="s">
        <v>120</v>
      </c>
      <c r="U201" s="1" t="s">
        <v>47</v>
      </c>
      <c r="V201" s="1" t="s">
        <v>132</v>
      </c>
      <c r="W201" s="4" t="s">
        <v>153</v>
      </c>
      <c r="X201" s="8" t="s">
        <v>102</v>
      </c>
      <c r="Y201" s="8" t="s">
        <v>103</v>
      </c>
      <c r="Z201" s="8" t="s">
        <v>104</v>
      </c>
      <c r="AA201" s="8" t="s">
        <v>97</v>
      </c>
      <c r="AB201" s="8" t="s">
        <v>98</v>
      </c>
      <c r="AC201" s="8" t="s">
        <v>99</v>
      </c>
      <c r="AD201" s="8" t="s">
        <v>100</v>
      </c>
      <c r="AE201" s="8" t="s">
        <v>101</v>
      </c>
      <c r="AF201" s="11" t="s">
        <v>153</v>
      </c>
      <c r="AG201" s="8" t="s">
        <v>106</v>
      </c>
      <c r="AH201" s="8" t="s">
        <v>108</v>
      </c>
      <c r="AI201" s="8" t="s">
        <v>109</v>
      </c>
      <c r="AJ201" s="8" t="s">
        <v>112</v>
      </c>
      <c r="AK201" s="12" t="s">
        <v>117</v>
      </c>
      <c r="AL201" s="12" t="s">
        <v>118</v>
      </c>
      <c r="AM201" s="12" t="s">
        <v>121</v>
      </c>
      <c r="AN201" s="12" t="s">
        <v>119</v>
      </c>
      <c r="AO201" s="12" t="s">
        <v>120</v>
      </c>
      <c r="AX201" s="19"/>
    </row>
    <row r="202" spans="1:64">
      <c r="A202" s="1" t="s">
        <v>47</v>
      </c>
      <c r="B202" t="s">
        <v>92</v>
      </c>
      <c r="C202">
        <f ca="1">INDIRECT(ADDRESS(113,1,1,TRUE,C201))-B$151</f>
        <v>193</v>
      </c>
      <c r="D202">
        <f t="shared" ref="D202:J202" ca="1" si="1007">INDIRECT(ADDRESS(113,1,1,TRUE,D201))</f>
        <v>70</v>
      </c>
      <c r="E202">
        <f t="shared" ca="1" si="1007"/>
        <v>78</v>
      </c>
      <c r="F202">
        <f t="shared" ca="1" si="1007"/>
        <v>120</v>
      </c>
      <c r="G202">
        <f t="shared" ca="1" si="1007"/>
        <v>103</v>
      </c>
      <c r="H202">
        <f t="shared" ca="1" si="1007"/>
        <v>90</v>
      </c>
      <c r="I202">
        <f t="shared" ca="1" si="1007"/>
        <v>101</v>
      </c>
      <c r="J202">
        <f t="shared" ca="1" si="1007"/>
        <v>142</v>
      </c>
      <c r="K202">
        <f t="shared" ref="K202:L202" ca="1" si="1008">INDIRECT(ADDRESS(113,1,1,TRUE,K201))</f>
        <v>72</v>
      </c>
      <c r="L202">
        <f t="shared" ca="1" si="1008"/>
        <v>29</v>
      </c>
      <c r="M202">
        <f t="shared" ref="M202:N202" ca="1" si="1009">INDIRECT(ADDRESS(113,1,1,TRUE,M201))</f>
        <v>39</v>
      </c>
      <c r="N202">
        <f t="shared" ca="1" si="1009"/>
        <v>70</v>
      </c>
      <c r="O202">
        <f t="shared" ref="O202:Q202" ca="1" si="1010">INDIRECT(ADDRESS(113,1,1,TRUE,O201))</f>
        <v>24</v>
      </c>
      <c r="P202">
        <f t="shared" ca="1" si="1010"/>
        <v>28</v>
      </c>
      <c r="Q202">
        <f t="shared" ca="1" si="1010"/>
        <v>138</v>
      </c>
      <c r="R202">
        <f t="shared" ref="R202:S202" ca="1" si="1011">INDIRECT(ADDRESS(113,1,1,TRUE,R201))</f>
        <v>342</v>
      </c>
      <c r="S202">
        <f t="shared" ca="1" si="1011"/>
        <v>17</v>
      </c>
      <c r="W202" s="4" t="s">
        <v>92</v>
      </c>
      <c r="X202" s="7">
        <f ca="1">C202*100/C$151</f>
        <v>18.328584995251664</v>
      </c>
      <c r="Y202" s="7">
        <f t="shared" ref="Y202:AE204" ca="1" si="1012">D202*100/D$6</f>
        <v>21.08433734939759</v>
      </c>
      <c r="Z202" s="7">
        <f t="shared" ca="1" si="1012"/>
        <v>21.546961325966851</v>
      </c>
      <c r="AA202" s="7">
        <f t="shared" ca="1" si="1012"/>
        <v>21.238938053097346</v>
      </c>
      <c r="AB202" s="7">
        <f t="shared" ca="1" si="1012"/>
        <v>22.342733188720175</v>
      </c>
      <c r="AC202" s="7">
        <f t="shared" ca="1" si="1012"/>
        <v>24.128686327077748</v>
      </c>
      <c r="AD202" s="7">
        <f t="shared" ca="1" si="1012"/>
        <v>27.671232876712327</v>
      </c>
      <c r="AE202" s="7">
        <f t="shared" ca="1" si="1012"/>
        <v>22.792937399678973</v>
      </c>
      <c r="AF202" s="11" t="s">
        <v>92</v>
      </c>
      <c r="AG202" s="7">
        <f t="shared" ref="AG202:AO204" ca="1" si="1013">K202*100/K$6</f>
        <v>14.96881496881497</v>
      </c>
      <c r="AH202" s="7">
        <f t="shared" ca="1" si="1013"/>
        <v>10.984848484848484</v>
      </c>
      <c r="AI202" s="7">
        <f t="shared" ca="1" si="1013"/>
        <v>13.043478260869565</v>
      </c>
      <c r="AJ202" s="7">
        <f t="shared" ca="1" si="1013"/>
        <v>13.916500994035784</v>
      </c>
      <c r="AK202" s="7">
        <f t="shared" ca="1" si="1013"/>
        <v>23.529411764705884</v>
      </c>
      <c r="AL202" s="7">
        <f t="shared" ca="1" si="1013"/>
        <v>20</v>
      </c>
      <c r="AM202" s="7">
        <f t="shared" ca="1" si="1013"/>
        <v>21.904761904761905</v>
      </c>
      <c r="AN202" s="7">
        <f t="shared" ca="1" si="1013"/>
        <v>29.533678756476682</v>
      </c>
      <c r="AO202" s="7">
        <f t="shared" ca="1" si="1013"/>
        <v>29.82456140350877</v>
      </c>
      <c r="AX202" s="19"/>
    </row>
    <row r="203" spans="1:64">
      <c r="B203" t="s">
        <v>9</v>
      </c>
      <c r="C203">
        <f ca="1">INDIRECT(ADDRESS(113,2,1,TRUE,C201))</f>
        <v>823</v>
      </c>
      <c r="D203">
        <f t="shared" ref="D203:J203" ca="1" si="1014">INDIRECT(ADDRESS(113,2,1,TRUE,D201))</f>
        <v>247</v>
      </c>
      <c r="E203">
        <f t="shared" ca="1" si="1014"/>
        <v>276</v>
      </c>
      <c r="F203">
        <f t="shared" ca="1" si="1014"/>
        <v>433</v>
      </c>
      <c r="G203">
        <f t="shared" ca="1" si="1014"/>
        <v>346</v>
      </c>
      <c r="H203">
        <f t="shared" ca="1" si="1014"/>
        <v>274</v>
      </c>
      <c r="I203">
        <f t="shared" ca="1" si="1014"/>
        <v>250</v>
      </c>
      <c r="J203">
        <f t="shared" ca="1" si="1014"/>
        <v>471</v>
      </c>
      <c r="K203">
        <f t="shared" ref="K203:L203" ca="1" si="1015">INDIRECT(ADDRESS(113,2,1,TRUE,K201))</f>
        <v>388</v>
      </c>
      <c r="L203">
        <f t="shared" ca="1" si="1015"/>
        <v>229</v>
      </c>
      <c r="M203">
        <f t="shared" ref="M203:N203" ca="1" si="1016">INDIRECT(ADDRESS(113,2,1,TRUE,M201))</f>
        <v>251</v>
      </c>
      <c r="N203">
        <f t="shared" ca="1" si="1016"/>
        <v>419</v>
      </c>
      <c r="O203">
        <f t="shared" ref="O203:Q203" ca="1" si="1017">INDIRECT(ADDRESS(113,2,1,TRUE,O201))</f>
        <v>76</v>
      </c>
      <c r="P203">
        <f t="shared" ca="1" si="1017"/>
        <v>108</v>
      </c>
      <c r="Q203">
        <f t="shared" ca="1" si="1017"/>
        <v>476</v>
      </c>
      <c r="R203">
        <f t="shared" ref="R203:S203" ca="1" si="1018">INDIRECT(ADDRESS(113,2,1,TRUE,R201))</f>
        <v>785</v>
      </c>
      <c r="S203">
        <f t="shared" ca="1" si="1018"/>
        <v>38</v>
      </c>
      <c r="W203" s="4" t="s">
        <v>9</v>
      </c>
      <c r="X203" s="7">
        <f ca="1">C203*100/C$151</f>
        <v>78.15764482431149</v>
      </c>
      <c r="Y203" s="7">
        <f t="shared" ca="1" si="1012"/>
        <v>74.397590361445779</v>
      </c>
      <c r="Z203" s="7">
        <f t="shared" ca="1" si="1012"/>
        <v>76.243093922651937</v>
      </c>
      <c r="AA203" s="7">
        <f t="shared" ca="1" si="1012"/>
        <v>76.637168141592923</v>
      </c>
      <c r="AB203" s="7">
        <f t="shared" ca="1" si="1012"/>
        <v>75.054229934924081</v>
      </c>
      <c r="AC203" s="7">
        <f t="shared" ca="1" si="1012"/>
        <v>73.458445040214471</v>
      </c>
      <c r="AD203" s="7">
        <f t="shared" ca="1" si="1012"/>
        <v>68.493150684931507</v>
      </c>
      <c r="AE203" s="7">
        <f t="shared" ca="1" si="1012"/>
        <v>75.601926163723917</v>
      </c>
      <c r="AF203" s="11" t="s">
        <v>9</v>
      </c>
      <c r="AG203" s="7">
        <f t="shared" ca="1" si="1013"/>
        <v>80.665280665280662</v>
      </c>
      <c r="AH203" s="7">
        <f t="shared" ca="1" si="1013"/>
        <v>86.742424242424249</v>
      </c>
      <c r="AI203" s="7">
        <f t="shared" ca="1" si="1013"/>
        <v>83.946488294314378</v>
      </c>
      <c r="AJ203" s="7">
        <f t="shared" ca="1" si="1013"/>
        <v>83.300198807157059</v>
      </c>
      <c r="AK203" s="7">
        <f t="shared" ca="1" si="1013"/>
        <v>74.509803921568633</v>
      </c>
      <c r="AL203" s="7">
        <f t="shared" ca="1" si="1013"/>
        <v>77.142857142857139</v>
      </c>
      <c r="AM203" s="7">
        <f t="shared" ca="1" si="1013"/>
        <v>75.555555555555557</v>
      </c>
      <c r="AN203" s="7">
        <f t="shared" ca="1" si="1013"/>
        <v>67.789291882556128</v>
      </c>
      <c r="AO203" s="7">
        <f t="shared" ca="1" si="1013"/>
        <v>66.666666666666671</v>
      </c>
      <c r="AQ203" s="10">
        <f ca="1">Y203-$AX203</f>
        <v>-1.2604383427443508</v>
      </c>
      <c r="AR203" s="10">
        <f t="shared" ref="AR203:AR204" ca="1" si="1019">Z203-$AX203</f>
        <v>0.58506521846180704</v>
      </c>
      <c r="AS203" s="10">
        <f t="shared" ref="AS203:AS204" ca="1" si="1020">AA203-$AX203</f>
        <v>0.97913943740279308</v>
      </c>
      <c r="AT203" s="10">
        <f t="shared" ref="AT203:AT204" ca="1" si="1021">AB203-$AX203</f>
        <v>-0.60379876926604936</v>
      </c>
      <c r="AU203" s="10">
        <f t="shared" ref="AU203:AU204" ca="1" si="1022">AC203-$AX203</f>
        <v>-2.199583663975659</v>
      </c>
      <c r="AV203" s="10">
        <f t="shared" ref="AV203:AV204" ca="1" si="1023">AD203-$AX203</f>
        <v>-7.164878019258623</v>
      </c>
      <c r="AW203" s="10">
        <f t="shared" ref="AW203:AW204" ca="1" si="1024">AE203-$AX203</f>
        <v>-5.6102540466213213E-2</v>
      </c>
      <c r="AX203" s="18">
        <f ca="1">AVERAGE(X203:AC203)</f>
        <v>75.65802870419013</v>
      </c>
      <c r="AY203" s="10">
        <f ca="1">AG203-$X203</f>
        <v>2.5076358409691721</v>
      </c>
      <c r="AZ203" s="10">
        <f t="shared" ref="AZ203:AZ204" ca="1" si="1025">AH203-$X203</f>
        <v>8.5847794181127597</v>
      </c>
      <c r="BA203" s="10">
        <f t="shared" ref="BA203:BA204" ca="1" si="1026">AI203-$X203</f>
        <v>5.7888434700028881</v>
      </c>
      <c r="BB203" s="10">
        <f t="shared" ref="BB203:BB204" ca="1" si="1027">AJ203-$X203</f>
        <v>5.1425539828455697</v>
      </c>
      <c r="BC203" s="10">
        <f t="shared" ref="BC203:BC204" ca="1" si="1028">AK203-$X203</f>
        <v>-3.6478409027428569</v>
      </c>
      <c r="BD203" s="10">
        <f t="shared" ref="BD203:BD204" ca="1" si="1029">AL203-$X203</f>
        <v>-1.0147876814543508</v>
      </c>
      <c r="BE203" s="10">
        <f t="shared" ref="BE203:BE204" ca="1" si="1030">AM203-$X203</f>
        <v>-2.6020892687559325</v>
      </c>
      <c r="BF203" s="10">
        <f t="shared" ref="BF203:BF204" ca="1" si="1031">AN203-$X203</f>
        <v>-10.368352941755361</v>
      </c>
      <c r="BG203" s="10">
        <f t="shared" ref="BG203:BG204" ca="1" si="1032">AO203-$X203</f>
        <v>-11.490978157644818</v>
      </c>
      <c r="BI203" s="3">
        <f ca="1">Y203-Z203</f>
        <v>-1.8455035612061579</v>
      </c>
      <c r="BJ203" s="3">
        <f ca="1">AG203-AH203</f>
        <v>-6.0771435771435875</v>
      </c>
      <c r="BK203" s="3">
        <f ca="1">AI203-AJ203</f>
        <v>0.64628948715731838</v>
      </c>
      <c r="BL203" s="3">
        <f ca="1">AK203-AL203</f>
        <v>-2.6330532212885061</v>
      </c>
    </row>
    <row r="204" spans="1:64">
      <c r="B204" t="s">
        <v>10</v>
      </c>
      <c r="C204">
        <f ca="1">INDIRECT(ADDRESS(113,3,1,TRUE,C201))</f>
        <v>33</v>
      </c>
      <c r="D204">
        <f t="shared" ref="D204:J204" ca="1" si="1033">INDIRECT(ADDRESS(113,3,1,TRUE,D201))</f>
        <v>15</v>
      </c>
      <c r="E204">
        <f t="shared" ca="1" si="1033"/>
        <v>8</v>
      </c>
      <c r="F204">
        <f t="shared" ca="1" si="1033"/>
        <v>12</v>
      </c>
      <c r="G204">
        <f t="shared" ca="1" si="1033"/>
        <v>12</v>
      </c>
      <c r="H204">
        <f t="shared" ca="1" si="1033"/>
        <v>9</v>
      </c>
      <c r="I204">
        <f t="shared" ca="1" si="1033"/>
        <v>14</v>
      </c>
      <c r="J204">
        <f t="shared" ca="1" si="1033"/>
        <v>10</v>
      </c>
      <c r="K204">
        <f t="shared" ref="K204:L204" ca="1" si="1034">INDIRECT(ADDRESS(113,3,1,TRUE,K201))</f>
        <v>21</v>
      </c>
      <c r="L204">
        <f t="shared" ca="1" si="1034"/>
        <v>6</v>
      </c>
      <c r="M204">
        <f t="shared" ref="M204:N204" ca="1" si="1035">INDIRECT(ADDRESS(113,3,1,TRUE,M201))</f>
        <v>9</v>
      </c>
      <c r="N204">
        <f t="shared" ca="1" si="1035"/>
        <v>14</v>
      </c>
      <c r="O204">
        <f t="shared" ref="O204:Q204" ca="1" si="1036">INDIRECT(ADDRESS(113,3,1,TRUE,O201))</f>
        <v>2</v>
      </c>
      <c r="P204">
        <f t="shared" ca="1" si="1036"/>
        <v>4</v>
      </c>
      <c r="Q204">
        <f t="shared" ca="1" si="1036"/>
        <v>16</v>
      </c>
      <c r="R204">
        <f t="shared" ref="R204:S204" ca="1" si="1037">INDIRECT(ADDRESS(113,3,1,TRUE,R201))</f>
        <v>31</v>
      </c>
      <c r="S204">
        <f t="shared" ca="1" si="1037"/>
        <v>2</v>
      </c>
      <c r="V204" s="9"/>
      <c r="W204" s="4" t="s">
        <v>10</v>
      </c>
      <c r="X204" s="7">
        <f ca="1">C204*100/C$151</f>
        <v>3.133903133903134</v>
      </c>
      <c r="Y204" s="7">
        <f t="shared" ca="1" si="1012"/>
        <v>4.5180722891566267</v>
      </c>
      <c r="Z204" s="7">
        <f t="shared" ca="1" si="1012"/>
        <v>2.2099447513812156</v>
      </c>
      <c r="AA204" s="7">
        <f t="shared" ca="1" si="1012"/>
        <v>2.1238938053097347</v>
      </c>
      <c r="AB204" s="7">
        <f t="shared" ca="1" si="1012"/>
        <v>2.6030368763557483</v>
      </c>
      <c r="AC204" s="7">
        <f t="shared" ca="1" si="1012"/>
        <v>2.4128686327077746</v>
      </c>
      <c r="AD204" s="7">
        <f t="shared" ca="1" si="1012"/>
        <v>3.8356164383561642</v>
      </c>
      <c r="AE204" s="7">
        <f t="shared" ca="1" si="1012"/>
        <v>1.6051364365971108</v>
      </c>
      <c r="AF204" s="11" t="s">
        <v>10</v>
      </c>
      <c r="AG204" s="7">
        <f t="shared" ca="1" si="1013"/>
        <v>4.3659043659043659</v>
      </c>
      <c r="AH204" s="7">
        <f t="shared" ca="1" si="1013"/>
        <v>2.2727272727272729</v>
      </c>
      <c r="AI204" s="7">
        <f t="shared" ca="1" si="1013"/>
        <v>3.0100334448160537</v>
      </c>
      <c r="AJ204" s="7">
        <f t="shared" ca="1" si="1013"/>
        <v>2.7833001988071571</v>
      </c>
      <c r="AK204" s="7">
        <f t="shared" ca="1" si="1013"/>
        <v>1.9607843137254901</v>
      </c>
      <c r="AL204" s="7">
        <f t="shared" ca="1" si="1013"/>
        <v>2.8571428571428572</v>
      </c>
      <c r="AM204" s="7">
        <f t="shared" ca="1" si="1013"/>
        <v>2.5396825396825395</v>
      </c>
      <c r="AN204" s="7">
        <f t="shared" ca="1" si="1013"/>
        <v>2.6770293609671847</v>
      </c>
      <c r="AO204" s="7">
        <f t="shared" ca="1" si="1013"/>
        <v>3.5087719298245612</v>
      </c>
      <c r="AQ204" s="10">
        <f ca="1">Y204-$AX204</f>
        <v>1.6844523743542541</v>
      </c>
      <c r="AR204" s="10">
        <f t="shared" ca="1" si="1019"/>
        <v>-0.62367516342115703</v>
      </c>
      <c r="AS204" s="10">
        <f t="shared" ca="1" si="1020"/>
        <v>-0.70972610949263792</v>
      </c>
      <c r="AT204" s="10">
        <f t="shared" ca="1" si="1021"/>
        <v>-0.23058303844662431</v>
      </c>
      <c r="AU204" s="10">
        <f t="shared" ca="1" si="1022"/>
        <v>-0.420751282094598</v>
      </c>
      <c r="AV204" s="10">
        <f t="shared" ca="1" si="1023"/>
        <v>1.0019965235537915</v>
      </c>
      <c r="AW204" s="10">
        <f t="shared" ca="1" si="1024"/>
        <v>-1.2284834782052618</v>
      </c>
      <c r="AX204" s="18">
        <f ca="1">AVERAGE(X204:AC204)</f>
        <v>2.8336199148023726</v>
      </c>
      <c r="AY204" s="10">
        <f ca="1">AG204-$X204</f>
        <v>1.2320012320012319</v>
      </c>
      <c r="AZ204" s="10">
        <f t="shared" ca="1" si="1025"/>
        <v>-0.86117586117586109</v>
      </c>
      <c r="BA204" s="10">
        <f t="shared" ca="1" si="1026"/>
        <v>-0.12386968908708029</v>
      </c>
      <c r="BB204" s="10">
        <f t="shared" ca="1" si="1027"/>
        <v>-0.35060293509597695</v>
      </c>
      <c r="BC204" s="10">
        <f t="shared" ca="1" si="1028"/>
        <v>-1.1731188201776439</v>
      </c>
      <c r="BD204" s="10">
        <f t="shared" ca="1" si="1029"/>
        <v>-0.27676027676027681</v>
      </c>
      <c r="BE204" s="10">
        <f t="shared" ca="1" si="1030"/>
        <v>-0.59422059422059448</v>
      </c>
      <c r="BF204" s="10">
        <f t="shared" ca="1" si="1031"/>
        <v>-0.45687377293594933</v>
      </c>
      <c r="BG204" s="10">
        <f t="shared" ca="1" si="1032"/>
        <v>0.37486879592142719</v>
      </c>
      <c r="BI204" s="3">
        <f ca="1">Y204-Z204</f>
        <v>2.3081275377754111</v>
      </c>
      <c r="BJ204" s="3">
        <f ca="1">AG204-AH204</f>
        <v>2.093177093177093</v>
      </c>
      <c r="BK204" s="3">
        <f ca="1">AI204-AJ204</f>
        <v>0.22673324600889666</v>
      </c>
      <c r="BL204" s="3">
        <f ca="1">AK204-AL204</f>
        <v>-0.89635854341736709</v>
      </c>
    </row>
    <row r="205" spans="1:64">
      <c r="B205">
        <f ca="1">SUM(C203:C204)</f>
        <v>856</v>
      </c>
      <c r="U205" s="1" t="s">
        <v>48</v>
      </c>
      <c r="W205" s="4" t="s">
        <v>154</v>
      </c>
      <c r="X205" s="7"/>
      <c r="Y205" s="7"/>
      <c r="Z205" s="7"/>
      <c r="AA205" s="7"/>
      <c r="AB205" s="7"/>
      <c r="AC205" s="7"/>
      <c r="AD205" s="7"/>
      <c r="AE205" s="7"/>
      <c r="AF205" s="11" t="s">
        <v>154</v>
      </c>
      <c r="AG205" s="7"/>
      <c r="AH205" s="7"/>
      <c r="AI205" s="7"/>
      <c r="AJ205" s="7"/>
      <c r="AK205" s="7"/>
      <c r="AL205" s="7"/>
      <c r="AM205" s="7"/>
      <c r="AN205" s="7"/>
      <c r="AO205" s="7"/>
      <c r="AX205" s="19"/>
    </row>
    <row r="206" spans="1:64">
      <c r="A206" s="1" t="s">
        <v>48</v>
      </c>
      <c r="B206" t="s">
        <v>92</v>
      </c>
      <c r="C206">
        <f ca="1">INDIRECT(ADDRESS(116,1,1,TRUE,C201))-B$151</f>
        <v>186</v>
      </c>
      <c r="D206">
        <f t="shared" ref="D206:J206" ca="1" si="1038">INDIRECT(ADDRESS(116,1,1,TRUE,D201))</f>
        <v>68</v>
      </c>
      <c r="E206">
        <f t="shared" ca="1" si="1038"/>
        <v>79</v>
      </c>
      <c r="F206">
        <f t="shared" ca="1" si="1038"/>
        <v>117</v>
      </c>
      <c r="G206">
        <f t="shared" ca="1" si="1038"/>
        <v>94</v>
      </c>
      <c r="H206">
        <f t="shared" ca="1" si="1038"/>
        <v>86</v>
      </c>
      <c r="I206">
        <f t="shared" ca="1" si="1038"/>
        <v>98</v>
      </c>
      <c r="J206">
        <f t="shared" ca="1" si="1038"/>
        <v>142</v>
      </c>
      <c r="K206">
        <f t="shared" ref="K206:L206" ca="1" si="1039">INDIRECT(ADDRESS(116,1,1,TRUE,K201))</f>
        <v>72</v>
      </c>
      <c r="L206">
        <f t="shared" ca="1" si="1039"/>
        <v>31</v>
      </c>
      <c r="M206">
        <f t="shared" ref="M206:N206" ca="1" si="1040">INDIRECT(ADDRESS(116,1,1,TRUE,M201))</f>
        <v>40</v>
      </c>
      <c r="N206">
        <f t="shared" ca="1" si="1040"/>
        <v>58</v>
      </c>
      <c r="O206">
        <f t="shared" ref="O206:Q206" ca="1" si="1041">INDIRECT(ADDRESS(116,1,1,TRUE,O201))</f>
        <v>25</v>
      </c>
      <c r="P206">
        <f t="shared" ca="1" si="1041"/>
        <v>26</v>
      </c>
      <c r="Q206">
        <f t="shared" ca="1" si="1041"/>
        <v>136</v>
      </c>
      <c r="R206">
        <f t="shared" ref="R206:S206" ca="1" si="1042">INDIRECT(ADDRESS(116,1,1,TRUE,R201))</f>
        <v>334</v>
      </c>
      <c r="S206">
        <f t="shared" ca="1" si="1042"/>
        <v>18</v>
      </c>
      <c r="W206" s="4" t="s">
        <v>92</v>
      </c>
      <c r="X206" s="7">
        <f ca="1">C206*100/C$151</f>
        <v>17.663817663817664</v>
      </c>
      <c r="Y206" s="7">
        <f t="shared" ref="Y206:AE208" ca="1" si="1043">D206*100/D$6</f>
        <v>20.481927710843372</v>
      </c>
      <c r="Z206" s="7">
        <f t="shared" ca="1" si="1043"/>
        <v>21.823204419889503</v>
      </c>
      <c r="AA206" s="7">
        <f t="shared" ca="1" si="1043"/>
        <v>20.707964601769913</v>
      </c>
      <c r="AB206" s="7">
        <f t="shared" ca="1" si="1043"/>
        <v>20.390455531453362</v>
      </c>
      <c r="AC206" s="7">
        <f t="shared" ca="1" si="1043"/>
        <v>23.056300268096514</v>
      </c>
      <c r="AD206" s="7">
        <f t="shared" ca="1" si="1043"/>
        <v>26.849315068493151</v>
      </c>
      <c r="AE206" s="7">
        <f t="shared" ca="1" si="1043"/>
        <v>22.792937399678973</v>
      </c>
      <c r="AF206" s="11" t="s">
        <v>92</v>
      </c>
      <c r="AG206" s="7">
        <f t="shared" ref="AG206:AO208" ca="1" si="1044">K206*100/K$6</f>
        <v>14.96881496881497</v>
      </c>
      <c r="AH206" s="7">
        <f t="shared" ca="1" si="1044"/>
        <v>11.742424242424242</v>
      </c>
      <c r="AI206" s="7">
        <f t="shared" ca="1" si="1044"/>
        <v>13.377926421404682</v>
      </c>
      <c r="AJ206" s="7">
        <f t="shared" ca="1" si="1044"/>
        <v>11.530815109343937</v>
      </c>
      <c r="AK206" s="7">
        <f t="shared" ca="1" si="1044"/>
        <v>24.509803921568629</v>
      </c>
      <c r="AL206" s="7">
        <f t="shared" ca="1" si="1044"/>
        <v>18.571428571428573</v>
      </c>
      <c r="AM206" s="7">
        <f t="shared" ca="1" si="1044"/>
        <v>21.587301587301589</v>
      </c>
      <c r="AN206" s="7">
        <f t="shared" ca="1" si="1044"/>
        <v>28.842832469775473</v>
      </c>
      <c r="AO206" s="7">
        <f t="shared" ca="1" si="1044"/>
        <v>31.578947368421051</v>
      </c>
      <c r="AX206" s="19"/>
    </row>
    <row r="207" spans="1:64">
      <c r="B207" t="s">
        <v>9</v>
      </c>
      <c r="C207">
        <f ca="1">INDIRECT(ADDRESS(116,2,1,TRUE,C201))</f>
        <v>753</v>
      </c>
      <c r="D207">
        <f t="shared" ref="D207:J207" ca="1" si="1045">INDIRECT(ADDRESS(116,2,1,TRUE,D201))</f>
        <v>234</v>
      </c>
      <c r="E207">
        <f t="shared" ca="1" si="1045"/>
        <v>256</v>
      </c>
      <c r="F207">
        <f t="shared" ca="1" si="1045"/>
        <v>404</v>
      </c>
      <c r="G207">
        <f t="shared" ca="1" si="1045"/>
        <v>308</v>
      </c>
      <c r="H207">
        <f t="shared" ca="1" si="1045"/>
        <v>257</v>
      </c>
      <c r="I207">
        <f t="shared" ca="1" si="1045"/>
        <v>229</v>
      </c>
      <c r="J207">
        <f t="shared" ca="1" si="1045"/>
        <v>425</v>
      </c>
      <c r="K207">
        <f t="shared" ref="K207:L207" ca="1" si="1046">INDIRECT(ADDRESS(116,2,1,TRUE,K201))</f>
        <v>359</v>
      </c>
      <c r="L207">
        <f t="shared" ca="1" si="1046"/>
        <v>200</v>
      </c>
      <c r="M207">
        <f t="shared" ref="M207:N207" ca="1" si="1047">INDIRECT(ADDRESS(116,2,1,TRUE,M201))</f>
        <v>228</v>
      </c>
      <c r="N207">
        <f t="shared" ca="1" si="1047"/>
        <v>388</v>
      </c>
      <c r="O207">
        <f t="shared" ref="O207:Q207" ca="1" si="1048">INDIRECT(ADDRESS(116,2,1,TRUE,O201))</f>
        <v>63</v>
      </c>
      <c r="P207">
        <f t="shared" ca="1" si="1048"/>
        <v>103</v>
      </c>
      <c r="Q207">
        <f t="shared" ca="1" si="1048"/>
        <v>432</v>
      </c>
      <c r="R207">
        <f t="shared" ref="R207:S207" ca="1" si="1049">INDIRECT(ADDRESS(116,2,1,TRUE,R201))</f>
        <v>719</v>
      </c>
      <c r="S207">
        <f t="shared" ca="1" si="1049"/>
        <v>34</v>
      </c>
      <c r="W207" s="4" t="s">
        <v>9</v>
      </c>
      <c r="X207" s="7">
        <f ca="1">C207*100/C$151</f>
        <v>71.509971509971507</v>
      </c>
      <c r="Y207" s="7">
        <f t="shared" ca="1" si="1043"/>
        <v>70.481927710843379</v>
      </c>
      <c r="Z207" s="7">
        <f t="shared" ca="1" si="1043"/>
        <v>70.718232044198899</v>
      </c>
      <c r="AA207" s="7">
        <f t="shared" ca="1" si="1043"/>
        <v>71.504424778761063</v>
      </c>
      <c r="AB207" s="7">
        <f t="shared" ca="1" si="1043"/>
        <v>66.811279826464215</v>
      </c>
      <c r="AC207" s="7">
        <f t="shared" ca="1" si="1043"/>
        <v>68.90080428954424</v>
      </c>
      <c r="AD207" s="7">
        <f t="shared" ca="1" si="1043"/>
        <v>62.739726027397261</v>
      </c>
      <c r="AE207" s="7">
        <f t="shared" ca="1" si="1043"/>
        <v>68.218298555377203</v>
      </c>
      <c r="AF207" s="11" t="s">
        <v>9</v>
      </c>
      <c r="AG207" s="7">
        <f t="shared" ca="1" si="1044"/>
        <v>74.63617463617463</v>
      </c>
      <c r="AH207" s="7">
        <f t="shared" ca="1" si="1044"/>
        <v>75.757575757575751</v>
      </c>
      <c r="AI207" s="7">
        <f t="shared" ca="1" si="1044"/>
        <v>76.254180602006684</v>
      </c>
      <c r="AJ207" s="7">
        <f t="shared" ca="1" si="1044"/>
        <v>77.137176938369777</v>
      </c>
      <c r="AK207" s="7">
        <f t="shared" ca="1" si="1044"/>
        <v>61.764705882352942</v>
      </c>
      <c r="AL207" s="7">
        <f t="shared" ca="1" si="1044"/>
        <v>73.571428571428569</v>
      </c>
      <c r="AM207" s="7">
        <f t="shared" ca="1" si="1044"/>
        <v>68.571428571428569</v>
      </c>
      <c r="AN207" s="7">
        <f t="shared" ca="1" si="1044"/>
        <v>62.089810017271155</v>
      </c>
      <c r="AO207" s="7">
        <f t="shared" ca="1" si="1044"/>
        <v>59.649122807017541</v>
      </c>
      <c r="AQ207" s="10">
        <f ca="1">Y207-$AX207</f>
        <v>0.49415435087949788</v>
      </c>
      <c r="AR207" s="10">
        <f t="shared" ref="AR207:AR208" ca="1" si="1050">Z207-$AX207</f>
        <v>0.73045868423501759</v>
      </c>
      <c r="AS207" s="10">
        <f t="shared" ref="AS207:AS208" ca="1" si="1051">AA207-$AX207</f>
        <v>1.5166514187971813</v>
      </c>
      <c r="AT207" s="10">
        <f t="shared" ref="AT207:AT208" ca="1" si="1052">AB207-$AX207</f>
        <v>-3.1764935334996665</v>
      </c>
      <c r="AU207" s="10">
        <f t="shared" ref="AU207:AU208" ca="1" si="1053">AC207-$AX207</f>
        <v>-1.0869690704196415</v>
      </c>
      <c r="AV207" s="10">
        <f t="shared" ref="AV207:AV208" ca="1" si="1054">AD207-$AX207</f>
        <v>-7.248047332566621</v>
      </c>
      <c r="AW207" s="10">
        <f t="shared" ref="AW207:AW208" ca="1" si="1055">AE207-$AX207</f>
        <v>-1.7694748045866788</v>
      </c>
      <c r="AX207" s="18">
        <f ca="1">AVERAGE(X207:AC207)</f>
        <v>69.987773359963882</v>
      </c>
      <c r="AY207" s="10">
        <f ca="1">AG207-$X207</f>
        <v>3.1262031262031229</v>
      </c>
      <c r="AZ207" s="10">
        <f t="shared" ref="AZ207:AZ208" ca="1" si="1056">AH207-$X207</f>
        <v>4.2476042476042437</v>
      </c>
      <c r="BA207" s="10">
        <f t="shared" ref="BA207:BA208" ca="1" si="1057">AI207-$X207</f>
        <v>4.7442090920351774</v>
      </c>
      <c r="BB207" s="10">
        <f t="shared" ref="BB207:BB208" ca="1" si="1058">AJ207-$X207</f>
        <v>5.6272054283982698</v>
      </c>
      <c r="BC207" s="10">
        <f t="shared" ref="BC207:BC208" ca="1" si="1059">AK207-$X207</f>
        <v>-9.745265627618565</v>
      </c>
      <c r="BD207" s="10">
        <f t="shared" ref="BD207:BD208" ca="1" si="1060">AL207-$X207</f>
        <v>2.0614570614570624</v>
      </c>
      <c r="BE207" s="10">
        <f t="shared" ref="BE207:BE208" ca="1" si="1061">AM207-$X207</f>
        <v>-2.9385429385429376</v>
      </c>
      <c r="BF207" s="10">
        <f t="shared" ref="BF207:BF208" ca="1" si="1062">AN207-$X207</f>
        <v>-9.4201614927003519</v>
      </c>
      <c r="BG207" s="10">
        <f t="shared" ref="BG207:BG208" ca="1" si="1063">AO207-$X207</f>
        <v>-11.860848702953966</v>
      </c>
      <c r="BI207" s="3">
        <f ca="1">Y207-Z207</f>
        <v>-0.2363043333555197</v>
      </c>
      <c r="BJ207" s="3">
        <f ca="1">AG207-AH207</f>
        <v>-1.1214011214011208</v>
      </c>
      <c r="BK207" s="3">
        <f ca="1">AI207-AJ207</f>
        <v>-0.88299633636309238</v>
      </c>
      <c r="BL207" s="3">
        <f ca="1">AK207-AL207</f>
        <v>-11.806722689075627</v>
      </c>
    </row>
    <row r="208" spans="1:64">
      <c r="B208" t="s">
        <v>10</v>
      </c>
      <c r="C208">
        <f ca="1">INDIRECT(ADDRESS(116,3,1,TRUE,C201))</f>
        <v>110</v>
      </c>
      <c r="D208">
        <f t="shared" ref="D208:J208" ca="1" si="1064">INDIRECT(ADDRESS(116,3,1,TRUE,D201))</f>
        <v>30</v>
      </c>
      <c r="E208">
        <f t="shared" ca="1" si="1064"/>
        <v>27</v>
      </c>
      <c r="F208">
        <f t="shared" ca="1" si="1064"/>
        <v>44</v>
      </c>
      <c r="G208">
        <f t="shared" ca="1" si="1064"/>
        <v>59</v>
      </c>
      <c r="H208">
        <f t="shared" ca="1" si="1064"/>
        <v>30</v>
      </c>
      <c r="I208">
        <f t="shared" ca="1" si="1064"/>
        <v>38</v>
      </c>
      <c r="J208">
        <f t="shared" ca="1" si="1064"/>
        <v>56</v>
      </c>
      <c r="K208">
        <f t="shared" ref="K208:L208" ca="1" si="1065">INDIRECT(ADDRESS(116,3,1,TRUE,K201))</f>
        <v>50</v>
      </c>
      <c r="L208">
        <f t="shared" ca="1" si="1065"/>
        <v>33</v>
      </c>
      <c r="M208">
        <f t="shared" ref="M208:N208" ca="1" si="1066">INDIRECT(ADDRESS(116,3,1,TRUE,M201))</f>
        <v>31</v>
      </c>
      <c r="N208">
        <f t="shared" ca="1" si="1066"/>
        <v>57</v>
      </c>
      <c r="O208">
        <f t="shared" ref="O208:Q208" ca="1" si="1067">INDIRECT(ADDRESS(116,3,1,TRUE,O201))</f>
        <v>14</v>
      </c>
      <c r="P208">
        <f t="shared" ca="1" si="1067"/>
        <v>11</v>
      </c>
      <c r="Q208">
        <f t="shared" ca="1" si="1067"/>
        <v>62</v>
      </c>
      <c r="R208">
        <f t="shared" ref="R208:S208" ca="1" si="1068">INDIRECT(ADDRESS(116,3,1,TRUE,R201))</f>
        <v>105</v>
      </c>
      <c r="S208">
        <f t="shared" ca="1" si="1068"/>
        <v>5</v>
      </c>
      <c r="V208" s="9"/>
      <c r="W208" s="4" t="s">
        <v>10</v>
      </c>
      <c r="X208" s="7">
        <f ca="1">C208*100/C$151</f>
        <v>10.446343779677113</v>
      </c>
      <c r="Y208" s="7">
        <f t="shared" ca="1" si="1043"/>
        <v>9.0361445783132535</v>
      </c>
      <c r="Z208" s="7">
        <f t="shared" ca="1" si="1043"/>
        <v>7.458563535911602</v>
      </c>
      <c r="AA208" s="7">
        <f t="shared" ca="1" si="1043"/>
        <v>7.7876106194690262</v>
      </c>
      <c r="AB208" s="7">
        <f t="shared" ca="1" si="1043"/>
        <v>12.79826464208243</v>
      </c>
      <c r="AC208" s="7">
        <f t="shared" ca="1" si="1043"/>
        <v>8.0428954423592494</v>
      </c>
      <c r="AD208" s="7">
        <f t="shared" ca="1" si="1043"/>
        <v>10.41095890410959</v>
      </c>
      <c r="AE208" s="7">
        <f t="shared" ca="1" si="1043"/>
        <v>8.9887640449438209</v>
      </c>
      <c r="AF208" s="11" t="s">
        <v>10</v>
      </c>
      <c r="AG208" s="7">
        <f t="shared" ca="1" si="1044"/>
        <v>10.395010395010395</v>
      </c>
      <c r="AH208" s="7">
        <f t="shared" ca="1" si="1044"/>
        <v>12.5</v>
      </c>
      <c r="AI208" s="7">
        <f t="shared" ca="1" si="1044"/>
        <v>10.367892976588628</v>
      </c>
      <c r="AJ208" s="7">
        <f t="shared" ca="1" si="1044"/>
        <v>11.332007952286283</v>
      </c>
      <c r="AK208" s="7">
        <f t="shared" ca="1" si="1044"/>
        <v>13.725490196078431</v>
      </c>
      <c r="AL208" s="7">
        <f t="shared" ca="1" si="1044"/>
        <v>7.8571428571428568</v>
      </c>
      <c r="AM208" s="7">
        <f t="shared" ca="1" si="1044"/>
        <v>9.8412698412698418</v>
      </c>
      <c r="AN208" s="7">
        <f t="shared" ca="1" si="1044"/>
        <v>9.0673575129533681</v>
      </c>
      <c r="AO208" s="7">
        <f t="shared" ca="1" si="1044"/>
        <v>8.7719298245614041</v>
      </c>
      <c r="AQ208" s="10">
        <f ca="1">Y208-$AX208</f>
        <v>-0.22549252132219166</v>
      </c>
      <c r="AR208" s="10">
        <f t="shared" ca="1" si="1050"/>
        <v>-1.8030735637238431</v>
      </c>
      <c r="AS208" s="10">
        <f t="shared" ca="1" si="1051"/>
        <v>-1.4740264801664189</v>
      </c>
      <c r="AT208" s="10">
        <f t="shared" ca="1" si="1052"/>
        <v>3.5366275424469844</v>
      </c>
      <c r="AU208" s="10">
        <f t="shared" ca="1" si="1053"/>
        <v>-1.2187416572761958</v>
      </c>
      <c r="AV208" s="10">
        <f t="shared" ca="1" si="1054"/>
        <v>1.1493218044741447</v>
      </c>
      <c r="AW208" s="10">
        <f t="shared" ca="1" si="1055"/>
        <v>-0.27287305469162426</v>
      </c>
      <c r="AX208" s="18">
        <f ca="1">AVERAGE(X208:AC208)</f>
        <v>9.2616370996354451</v>
      </c>
      <c r="AY208" s="10">
        <f ca="1">AG208-$X208</f>
        <v>-5.1333384666717663E-2</v>
      </c>
      <c r="AZ208" s="10">
        <f t="shared" ca="1" si="1056"/>
        <v>2.0536562203228872</v>
      </c>
      <c r="BA208" s="10">
        <f t="shared" ca="1" si="1057"/>
        <v>-7.8450803088484733E-2</v>
      </c>
      <c r="BB208" s="10">
        <f t="shared" ca="1" si="1058"/>
        <v>0.88566417260916985</v>
      </c>
      <c r="BC208" s="10">
        <f t="shared" ca="1" si="1059"/>
        <v>3.2791464164013178</v>
      </c>
      <c r="BD208" s="10">
        <f t="shared" ca="1" si="1060"/>
        <v>-2.589200922534256</v>
      </c>
      <c r="BE208" s="10">
        <f t="shared" ca="1" si="1061"/>
        <v>-0.60507393840727097</v>
      </c>
      <c r="BF208" s="10">
        <f t="shared" ca="1" si="1062"/>
        <v>-1.3789862667237447</v>
      </c>
      <c r="BG208" s="10">
        <f t="shared" ca="1" si="1063"/>
        <v>-1.6744139551157087</v>
      </c>
      <c r="BI208" s="3">
        <f ca="1">Y208-Z208</f>
        <v>1.5775810424016514</v>
      </c>
      <c r="BJ208" s="3">
        <f ca="1">AG208-AH208</f>
        <v>-2.1049896049896049</v>
      </c>
      <c r="BK208" s="3">
        <f ca="1">AI208-AJ208</f>
        <v>-0.96411497569765459</v>
      </c>
      <c r="BL208" s="3">
        <f ca="1">AK208-AL208</f>
        <v>5.8683473389355738</v>
      </c>
    </row>
    <row r="209" spans="1:64">
      <c r="B209">
        <f ca="1">SUM(C207:C208)</f>
        <v>863</v>
      </c>
      <c r="Y209" s="7"/>
      <c r="Z209" s="7"/>
      <c r="AA209" s="7"/>
      <c r="AB209" s="7"/>
      <c r="AC209" s="7"/>
      <c r="AG209" s="7"/>
      <c r="AX209" s="19"/>
    </row>
    <row r="210" spans="1:64">
      <c r="C210" t="s">
        <v>102</v>
      </c>
      <c r="D210" t="s">
        <v>103</v>
      </c>
      <c r="E210" t="s">
        <v>104</v>
      </c>
      <c r="F210" t="s">
        <v>97</v>
      </c>
      <c r="G210" t="s">
        <v>98</v>
      </c>
      <c r="H210" t="s">
        <v>99</v>
      </c>
      <c r="I210" t="s">
        <v>100</v>
      </c>
      <c r="J210" t="s">
        <v>101</v>
      </c>
      <c r="K210" t="s">
        <v>106</v>
      </c>
      <c r="L210" t="s">
        <v>108</v>
      </c>
      <c r="M210" t="s">
        <v>109</v>
      </c>
      <c r="N210" t="s">
        <v>112</v>
      </c>
      <c r="O210" t="s">
        <v>117</v>
      </c>
      <c r="P210" t="s">
        <v>118</v>
      </c>
      <c r="Q210" t="s">
        <v>121</v>
      </c>
      <c r="R210" t="s">
        <v>119</v>
      </c>
      <c r="S210" t="s">
        <v>120</v>
      </c>
      <c r="U210" s="1" t="s">
        <v>49</v>
      </c>
      <c r="V210" s="1" t="s">
        <v>133</v>
      </c>
      <c r="W210" s="4" t="s">
        <v>153</v>
      </c>
      <c r="X210" s="8" t="s">
        <v>102</v>
      </c>
      <c r="Y210" s="8" t="s">
        <v>103</v>
      </c>
      <c r="Z210" s="8" t="s">
        <v>104</v>
      </c>
      <c r="AA210" s="8" t="s">
        <v>97</v>
      </c>
      <c r="AB210" s="8" t="s">
        <v>98</v>
      </c>
      <c r="AC210" s="8" t="s">
        <v>99</v>
      </c>
      <c r="AD210" s="8" t="s">
        <v>100</v>
      </c>
      <c r="AE210" s="8" t="s">
        <v>101</v>
      </c>
      <c r="AF210" s="11" t="s">
        <v>153</v>
      </c>
      <c r="AG210" s="8" t="s">
        <v>106</v>
      </c>
      <c r="AH210" s="8" t="s">
        <v>108</v>
      </c>
      <c r="AI210" s="8" t="s">
        <v>109</v>
      </c>
      <c r="AJ210" s="8" t="s">
        <v>112</v>
      </c>
      <c r="AK210" s="12" t="s">
        <v>117</v>
      </c>
      <c r="AL210" s="12" t="s">
        <v>118</v>
      </c>
      <c r="AM210" s="12" t="s">
        <v>121</v>
      </c>
      <c r="AN210" s="12" t="s">
        <v>119</v>
      </c>
      <c r="AO210" s="12" t="s">
        <v>120</v>
      </c>
      <c r="AX210" s="19"/>
    </row>
    <row r="211" spans="1:64">
      <c r="A211" s="1" t="s">
        <v>49</v>
      </c>
      <c r="B211" t="s">
        <v>92</v>
      </c>
      <c r="C211">
        <f ca="1">INDIRECT(ADDRESS(119,1,1,TRUE,C210))-B$151</f>
        <v>166</v>
      </c>
      <c r="D211">
        <f t="shared" ref="D211:J211" ca="1" si="1069">INDIRECT(ADDRESS(119,1,1,TRUE,D210))</f>
        <v>64</v>
      </c>
      <c r="E211">
        <f t="shared" ca="1" si="1069"/>
        <v>69</v>
      </c>
      <c r="F211">
        <f t="shared" ca="1" si="1069"/>
        <v>104</v>
      </c>
      <c r="G211">
        <f t="shared" ca="1" si="1069"/>
        <v>87</v>
      </c>
      <c r="H211">
        <f t="shared" ca="1" si="1069"/>
        <v>75</v>
      </c>
      <c r="I211">
        <f t="shared" ca="1" si="1069"/>
        <v>93</v>
      </c>
      <c r="J211">
        <f t="shared" ca="1" si="1069"/>
        <v>126</v>
      </c>
      <c r="K211">
        <f t="shared" ref="K211:L211" ca="1" si="1070">INDIRECT(ADDRESS(119,1,1,TRUE,K210))</f>
        <v>68</v>
      </c>
      <c r="L211">
        <f t="shared" ca="1" si="1070"/>
        <v>21</v>
      </c>
      <c r="M211">
        <f t="shared" ref="M211:N211" ca="1" si="1071">INDIRECT(ADDRESS(119,1,1,TRUE,M210))</f>
        <v>34</v>
      </c>
      <c r="N211">
        <f t="shared" ca="1" si="1071"/>
        <v>52</v>
      </c>
      <c r="O211">
        <f t="shared" ref="O211:Q211" ca="1" si="1072">INDIRECT(ADDRESS(119,1,1,TRUE,O210))</f>
        <v>22</v>
      </c>
      <c r="P211">
        <f t="shared" ca="1" si="1072"/>
        <v>27</v>
      </c>
      <c r="Q211">
        <f t="shared" ca="1" si="1072"/>
        <v>119</v>
      </c>
      <c r="R211">
        <f t="shared" ref="R211:S211" ca="1" si="1073">INDIRECT(ADDRESS(119,1,1,TRUE,R210))</f>
        <v>315</v>
      </c>
      <c r="S211">
        <f t="shared" ca="1" si="1073"/>
        <v>17</v>
      </c>
      <c r="W211" s="4" t="s">
        <v>92</v>
      </c>
      <c r="X211" s="7">
        <f ca="1">C211*100/C$151</f>
        <v>15.764482431149098</v>
      </c>
      <c r="Y211" s="7">
        <f t="shared" ref="Y211:AE213" ca="1" si="1074">D211*100/D$6</f>
        <v>19.277108433734941</v>
      </c>
      <c r="Z211" s="7">
        <f t="shared" ca="1" si="1074"/>
        <v>19.060773480662984</v>
      </c>
      <c r="AA211" s="7">
        <f t="shared" ca="1" si="1074"/>
        <v>18.407079646017699</v>
      </c>
      <c r="AB211" s="7">
        <f t="shared" ca="1" si="1074"/>
        <v>18.872017353579174</v>
      </c>
      <c r="AC211" s="7">
        <f t="shared" ca="1" si="1074"/>
        <v>20.107238605898122</v>
      </c>
      <c r="AD211" s="7">
        <f t="shared" ca="1" si="1074"/>
        <v>25.479452054794521</v>
      </c>
      <c r="AE211" s="7">
        <f t="shared" ca="1" si="1074"/>
        <v>20.224719101123597</v>
      </c>
      <c r="AF211" s="11" t="s">
        <v>92</v>
      </c>
      <c r="AG211" s="7">
        <f t="shared" ref="AG211:AO213" ca="1" si="1075">K211*100/K$6</f>
        <v>14.137214137214137</v>
      </c>
      <c r="AH211" s="7">
        <f t="shared" ca="1" si="1075"/>
        <v>7.9545454545454541</v>
      </c>
      <c r="AI211" s="7">
        <f t="shared" ca="1" si="1075"/>
        <v>11.371237458193979</v>
      </c>
      <c r="AJ211" s="7">
        <f t="shared" ca="1" si="1075"/>
        <v>10.337972166998012</v>
      </c>
      <c r="AK211" s="7">
        <f t="shared" ca="1" si="1075"/>
        <v>21.568627450980394</v>
      </c>
      <c r="AL211" s="7">
        <f t="shared" ca="1" si="1075"/>
        <v>19.285714285714285</v>
      </c>
      <c r="AM211" s="7">
        <f t="shared" ca="1" si="1075"/>
        <v>18.888888888888889</v>
      </c>
      <c r="AN211" s="7">
        <f t="shared" ca="1" si="1075"/>
        <v>27.202072538860104</v>
      </c>
      <c r="AO211" s="7">
        <f t="shared" ca="1" si="1075"/>
        <v>29.82456140350877</v>
      </c>
      <c r="AX211" s="19"/>
    </row>
    <row r="212" spans="1:64">
      <c r="B212" t="s">
        <v>9</v>
      </c>
      <c r="C212">
        <f ca="1">INDIRECT(ADDRESS(119,2,1,TRUE,C210))</f>
        <v>815</v>
      </c>
      <c r="D212">
        <f t="shared" ref="D212:J212" ca="1" si="1076">INDIRECT(ADDRESS(119,2,1,TRUE,D210))</f>
        <v>244</v>
      </c>
      <c r="E212">
        <f t="shared" ca="1" si="1076"/>
        <v>273</v>
      </c>
      <c r="F212">
        <f t="shared" ca="1" si="1076"/>
        <v>424</v>
      </c>
      <c r="G212">
        <f t="shared" ca="1" si="1076"/>
        <v>344</v>
      </c>
      <c r="H212">
        <f t="shared" ca="1" si="1076"/>
        <v>280</v>
      </c>
      <c r="I212">
        <f t="shared" ca="1" si="1076"/>
        <v>249</v>
      </c>
      <c r="J212">
        <f t="shared" ca="1" si="1076"/>
        <v>461</v>
      </c>
      <c r="K212">
        <f t="shared" ref="K212:L212" ca="1" si="1077">INDIRECT(ADDRESS(119,2,1,TRUE,K210))</f>
        <v>381</v>
      </c>
      <c r="L212">
        <f t="shared" ca="1" si="1077"/>
        <v>224</v>
      </c>
      <c r="M212">
        <f t="shared" ref="M212:N212" ca="1" si="1078">INDIRECT(ADDRESS(119,2,1,TRUE,M210))</f>
        <v>239</v>
      </c>
      <c r="N212">
        <f t="shared" ca="1" si="1078"/>
        <v>412</v>
      </c>
      <c r="O212">
        <f t="shared" ref="O212:Q212" ca="1" si="1079">INDIRECT(ADDRESS(119,2,1,TRUE,O210))</f>
        <v>74</v>
      </c>
      <c r="P212">
        <f t="shared" ca="1" si="1079"/>
        <v>102</v>
      </c>
      <c r="Q212">
        <f t="shared" ca="1" si="1079"/>
        <v>478</v>
      </c>
      <c r="R212">
        <f t="shared" ref="R212:S212" ca="1" si="1080">INDIRECT(ADDRESS(119,2,1,TRUE,R210))</f>
        <v>776</v>
      </c>
      <c r="S212">
        <f t="shared" ca="1" si="1080"/>
        <v>39</v>
      </c>
      <c r="W212" s="4" t="s">
        <v>9</v>
      </c>
      <c r="X212" s="7">
        <f ca="1">C212*100/C$151</f>
        <v>77.397910731244068</v>
      </c>
      <c r="Y212" s="7">
        <f t="shared" ca="1" si="1074"/>
        <v>73.493975903614455</v>
      </c>
      <c r="Z212" s="7">
        <f t="shared" ca="1" si="1074"/>
        <v>75.414364640883974</v>
      </c>
      <c r="AA212" s="7">
        <f t="shared" ca="1" si="1074"/>
        <v>75.044247787610615</v>
      </c>
      <c r="AB212" s="7">
        <f t="shared" ca="1" si="1074"/>
        <v>74.620390455531449</v>
      </c>
      <c r="AC212" s="7">
        <f t="shared" ca="1" si="1074"/>
        <v>75.067024128686327</v>
      </c>
      <c r="AD212" s="7">
        <f t="shared" ca="1" si="1074"/>
        <v>68.219178082191775</v>
      </c>
      <c r="AE212" s="7">
        <f t="shared" ca="1" si="1074"/>
        <v>73.99678972712681</v>
      </c>
      <c r="AF212" s="11" t="s">
        <v>9</v>
      </c>
      <c r="AG212" s="7">
        <f t="shared" ca="1" si="1075"/>
        <v>79.20997920997921</v>
      </c>
      <c r="AH212" s="7">
        <f t="shared" ca="1" si="1075"/>
        <v>84.848484848484844</v>
      </c>
      <c r="AI212" s="7">
        <f t="shared" ca="1" si="1075"/>
        <v>79.933110367892979</v>
      </c>
      <c r="AJ212" s="7">
        <f t="shared" ca="1" si="1075"/>
        <v>81.908548707753482</v>
      </c>
      <c r="AK212" s="7">
        <f t="shared" ca="1" si="1075"/>
        <v>72.549019607843135</v>
      </c>
      <c r="AL212" s="7">
        <f t="shared" ca="1" si="1075"/>
        <v>72.857142857142861</v>
      </c>
      <c r="AM212" s="7">
        <f t="shared" ca="1" si="1075"/>
        <v>75.873015873015873</v>
      </c>
      <c r="AN212" s="7">
        <f t="shared" ca="1" si="1075"/>
        <v>67.012089810017272</v>
      </c>
      <c r="AO212" s="7">
        <f t="shared" ca="1" si="1075"/>
        <v>68.421052631578945</v>
      </c>
      <c r="AQ212" s="10">
        <f ca="1">Y212-$AX212</f>
        <v>-1.6790097043140264</v>
      </c>
      <c r="AR212" s="10">
        <f t="shared" ref="AR212:AR213" ca="1" si="1081">Z212-$AX212</f>
        <v>0.24137903295549279</v>
      </c>
      <c r="AS212" s="10">
        <f t="shared" ref="AS212:AS213" ca="1" si="1082">AA212-$AX212</f>
        <v>-0.12873782031786618</v>
      </c>
      <c r="AT212" s="10">
        <f t="shared" ref="AT212:AT213" ca="1" si="1083">AB212-$AX212</f>
        <v>-0.55259515239703205</v>
      </c>
      <c r="AU212" s="10">
        <f t="shared" ref="AU212:AU213" ca="1" si="1084">AC212-$AX212</f>
        <v>-0.10596147924215416</v>
      </c>
      <c r="AV212" s="10">
        <f t="shared" ref="AV212:AV213" ca="1" si="1085">AD212-$AX212</f>
        <v>-6.9538075257367069</v>
      </c>
      <c r="AW212" s="10">
        <f t="shared" ref="AW212:AW213" ca="1" si="1086">AE212-$AX212</f>
        <v>-1.1761958808016715</v>
      </c>
      <c r="AX212" s="18">
        <f ca="1">AVERAGE(X212:AC212)</f>
        <v>75.172985607928481</v>
      </c>
      <c r="AY212" s="10">
        <f ca="1">AG212-$X212</f>
        <v>1.8120684787351422</v>
      </c>
      <c r="AZ212" s="10">
        <f t="shared" ref="AZ212:AZ213" ca="1" si="1087">AH212-$X212</f>
        <v>7.4505741172407767</v>
      </c>
      <c r="BA212" s="10">
        <f t="shared" ref="BA212:BA213" ca="1" si="1088">AI212-$X212</f>
        <v>2.5351996366489118</v>
      </c>
      <c r="BB212" s="10">
        <f t="shared" ref="BB212:BB213" ca="1" si="1089">AJ212-$X212</f>
        <v>4.5106379765094147</v>
      </c>
      <c r="BC212" s="10">
        <f t="shared" ref="BC212:BC213" ca="1" si="1090">AK212-$X212</f>
        <v>-4.8488911234009322</v>
      </c>
      <c r="BD212" s="10">
        <f t="shared" ref="BD212:BD213" ca="1" si="1091">AL212-$X212</f>
        <v>-4.5407678741012063</v>
      </c>
      <c r="BE212" s="10">
        <f t="shared" ref="BE212:BE213" ca="1" si="1092">AM212-$X212</f>
        <v>-1.524894858228194</v>
      </c>
      <c r="BF212" s="10">
        <f t="shared" ref="BF212:BF213" ca="1" si="1093">AN212-$X212</f>
        <v>-10.385820921226795</v>
      </c>
      <c r="BG212" s="10">
        <f t="shared" ref="BG212:BG213" ca="1" si="1094">AO212-$X212</f>
        <v>-8.9768580996651224</v>
      </c>
      <c r="BI212" s="3">
        <f ca="1">Y212-Z212</f>
        <v>-1.9203887372695192</v>
      </c>
      <c r="BJ212" s="3">
        <f ca="1">AG212-AH212</f>
        <v>-5.6385056385056345</v>
      </c>
      <c r="BK212" s="3">
        <f ca="1">AI212-AJ212</f>
        <v>-1.9754383398605029</v>
      </c>
      <c r="BL212" s="3">
        <f ca="1">AK212-AL212</f>
        <v>-0.3081232492997259</v>
      </c>
    </row>
    <row r="213" spans="1:64">
      <c r="B213" t="s">
        <v>10</v>
      </c>
      <c r="C213">
        <f ca="1">INDIRECT(ADDRESS(119,3,1,TRUE,C210))</f>
        <v>68</v>
      </c>
      <c r="D213">
        <f t="shared" ref="D213:J213" ca="1" si="1095">INDIRECT(ADDRESS(119,3,1,TRUE,D210))</f>
        <v>24</v>
      </c>
      <c r="E213">
        <f t="shared" ca="1" si="1095"/>
        <v>20</v>
      </c>
      <c r="F213">
        <f t="shared" ca="1" si="1095"/>
        <v>37</v>
      </c>
      <c r="G213">
        <f t="shared" ca="1" si="1095"/>
        <v>30</v>
      </c>
      <c r="H213">
        <f t="shared" ca="1" si="1095"/>
        <v>18</v>
      </c>
      <c r="I213">
        <f t="shared" ca="1" si="1095"/>
        <v>23</v>
      </c>
      <c r="J213">
        <f t="shared" ca="1" si="1095"/>
        <v>36</v>
      </c>
      <c r="K213">
        <f t="shared" ref="K213:L213" ca="1" si="1096">INDIRECT(ADDRESS(119,3,1,TRUE,K210))</f>
        <v>32</v>
      </c>
      <c r="L213">
        <f t="shared" ca="1" si="1096"/>
        <v>19</v>
      </c>
      <c r="M213">
        <f t="shared" ref="M213:N213" ca="1" si="1097">INDIRECT(ADDRESS(119,3,1,TRUE,M210))</f>
        <v>26</v>
      </c>
      <c r="N213">
        <f t="shared" ca="1" si="1097"/>
        <v>39</v>
      </c>
      <c r="O213">
        <f t="shared" ref="O213:Q213" ca="1" si="1098">INDIRECT(ADDRESS(119,3,1,TRUE,O210))</f>
        <v>6</v>
      </c>
      <c r="P213">
        <f t="shared" ca="1" si="1098"/>
        <v>11</v>
      </c>
      <c r="Q213">
        <f t="shared" ca="1" si="1098"/>
        <v>33</v>
      </c>
      <c r="R213">
        <f t="shared" ref="R213:S213" ca="1" si="1099">INDIRECT(ADDRESS(119,3,1,TRUE,R210))</f>
        <v>67</v>
      </c>
      <c r="S213">
        <f t="shared" ca="1" si="1099"/>
        <v>1</v>
      </c>
      <c r="V213" s="9"/>
      <c r="W213" s="4" t="s">
        <v>10</v>
      </c>
      <c r="X213" s="7">
        <f ca="1">C213*100/C$151</f>
        <v>6.4577397910731245</v>
      </c>
      <c r="Y213" s="7">
        <f t="shared" ca="1" si="1074"/>
        <v>7.2289156626506026</v>
      </c>
      <c r="Z213" s="7">
        <f t="shared" ca="1" si="1074"/>
        <v>5.5248618784530388</v>
      </c>
      <c r="AA213" s="7">
        <f t="shared" ca="1" si="1074"/>
        <v>6.5486725663716818</v>
      </c>
      <c r="AB213" s="7">
        <f t="shared" ca="1" si="1074"/>
        <v>6.5075921908893708</v>
      </c>
      <c r="AC213" s="7">
        <f t="shared" ca="1" si="1074"/>
        <v>4.8257372654155493</v>
      </c>
      <c r="AD213" s="7">
        <f t="shared" ca="1" si="1074"/>
        <v>6.3013698630136989</v>
      </c>
      <c r="AE213" s="7">
        <f t="shared" ca="1" si="1074"/>
        <v>5.7784911717495984</v>
      </c>
      <c r="AF213" s="11" t="s">
        <v>10</v>
      </c>
      <c r="AG213" s="7">
        <f t="shared" ca="1" si="1075"/>
        <v>6.6528066528066532</v>
      </c>
      <c r="AH213" s="7">
        <f t="shared" ca="1" si="1075"/>
        <v>7.1969696969696972</v>
      </c>
      <c r="AI213" s="7">
        <f t="shared" ca="1" si="1075"/>
        <v>8.695652173913043</v>
      </c>
      <c r="AJ213" s="7">
        <f t="shared" ca="1" si="1075"/>
        <v>7.7534791252485089</v>
      </c>
      <c r="AK213" s="7">
        <f t="shared" ca="1" si="1075"/>
        <v>5.882352941176471</v>
      </c>
      <c r="AL213" s="7">
        <f t="shared" ca="1" si="1075"/>
        <v>7.8571428571428568</v>
      </c>
      <c r="AM213" s="7">
        <f t="shared" ca="1" si="1075"/>
        <v>5.2380952380952381</v>
      </c>
      <c r="AN213" s="7">
        <f t="shared" ca="1" si="1075"/>
        <v>5.785837651122625</v>
      </c>
      <c r="AO213" s="7">
        <f t="shared" ca="1" si="1075"/>
        <v>1.7543859649122806</v>
      </c>
      <c r="AQ213" s="10">
        <f ca="1">Y213-$AX213</f>
        <v>1.046662436841709</v>
      </c>
      <c r="AR213" s="10">
        <f t="shared" ca="1" si="1081"/>
        <v>-0.6573913473558548</v>
      </c>
      <c r="AS213" s="10">
        <f t="shared" ca="1" si="1082"/>
        <v>0.36641934056278824</v>
      </c>
      <c r="AT213" s="10">
        <f t="shared" ca="1" si="1083"/>
        <v>0.32533896508047722</v>
      </c>
      <c r="AU213" s="10">
        <f t="shared" ca="1" si="1084"/>
        <v>-1.3565159603933443</v>
      </c>
      <c r="AV213" s="10">
        <f t="shared" ca="1" si="1085"/>
        <v>0.11911663720480536</v>
      </c>
      <c r="AW213" s="10">
        <f t="shared" ca="1" si="1086"/>
        <v>-0.40376205405929522</v>
      </c>
      <c r="AX213" s="18">
        <f ca="1">AVERAGE(X213:AC213)</f>
        <v>6.1822532258088936</v>
      </c>
      <c r="AY213" s="10">
        <f ca="1">AG213-$X213</f>
        <v>0.19506686173352872</v>
      </c>
      <c r="AZ213" s="10">
        <f t="shared" ca="1" si="1087"/>
        <v>0.73922990589657278</v>
      </c>
      <c r="BA213" s="10">
        <f t="shared" ca="1" si="1088"/>
        <v>2.2379123828399186</v>
      </c>
      <c r="BB213" s="10">
        <f t="shared" ca="1" si="1089"/>
        <v>1.2957393341753844</v>
      </c>
      <c r="BC213" s="10">
        <f t="shared" ca="1" si="1090"/>
        <v>-0.57538684989665345</v>
      </c>
      <c r="BD213" s="10">
        <f t="shared" ca="1" si="1091"/>
        <v>1.3994030660697323</v>
      </c>
      <c r="BE213" s="10">
        <f t="shared" ca="1" si="1092"/>
        <v>-1.2196445529778863</v>
      </c>
      <c r="BF213" s="10">
        <f t="shared" ca="1" si="1093"/>
        <v>-0.67190213995049941</v>
      </c>
      <c r="BG213" s="10">
        <f t="shared" ca="1" si="1094"/>
        <v>-4.7033538261608436</v>
      </c>
      <c r="BI213" s="3">
        <f ca="1">Y213-Z213</f>
        <v>1.7040537841975638</v>
      </c>
      <c r="BJ213" s="3">
        <f ca="1">AG213-AH213</f>
        <v>-0.54416304416304406</v>
      </c>
      <c r="BK213" s="3">
        <f ca="1">AI213-AJ213</f>
        <v>0.94217304866453411</v>
      </c>
      <c r="BL213" s="3">
        <f ca="1">AK213-AL213</f>
        <v>-1.9747899159663858</v>
      </c>
    </row>
    <row r="214" spans="1:64">
      <c r="B214">
        <f ca="1">SUM(C212:C213)</f>
        <v>883</v>
      </c>
      <c r="U214" s="1" t="s">
        <v>50</v>
      </c>
      <c r="W214" s="4" t="s">
        <v>154</v>
      </c>
      <c r="X214" s="7"/>
      <c r="Y214" s="7"/>
      <c r="Z214" s="7"/>
      <c r="AA214" s="7"/>
      <c r="AB214" s="7"/>
      <c r="AC214" s="7"/>
      <c r="AD214" s="7"/>
      <c r="AE214" s="7"/>
      <c r="AF214" s="11" t="s">
        <v>154</v>
      </c>
      <c r="AG214" s="7"/>
      <c r="AH214" s="7"/>
      <c r="AI214" s="7"/>
      <c r="AJ214" s="7"/>
      <c r="AK214" s="7"/>
      <c r="AL214" s="7"/>
      <c r="AM214" s="7"/>
      <c r="AN214" s="7"/>
      <c r="AO214" s="7"/>
      <c r="AX214" s="19"/>
    </row>
    <row r="215" spans="1:64">
      <c r="A215" s="1" t="s">
        <v>50</v>
      </c>
      <c r="B215" t="s">
        <v>92</v>
      </c>
      <c r="C215">
        <f ca="1">INDIRECT(ADDRESS(122,1,1,TRUE,C210))-B$151</f>
        <v>175</v>
      </c>
      <c r="D215">
        <f t="shared" ref="D215:J215" ca="1" si="1100">INDIRECT(ADDRESS(122,1,1,TRUE,D210))</f>
        <v>66</v>
      </c>
      <c r="E215">
        <f t="shared" ca="1" si="1100"/>
        <v>73</v>
      </c>
      <c r="F215">
        <f t="shared" ca="1" si="1100"/>
        <v>113</v>
      </c>
      <c r="G215">
        <f t="shared" ca="1" si="1100"/>
        <v>96</v>
      </c>
      <c r="H215">
        <f t="shared" ca="1" si="1100"/>
        <v>83</v>
      </c>
      <c r="I215">
        <f t="shared" ca="1" si="1100"/>
        <v>92</v>
      </c>
      <c r="J215">
        <f t="shared" ca="1" si="1100"/>
        <v>137</v>
      </c>
      <c r="K215">
        <f t="shared" ref="K215:L215" ca="1" si="1101">INDIRECT(ADDRESS(122,1,1,TRUE,K210))</f>
        <v>67</v>
      </c>
      <c r="L215">
        <f t="shared" ca="1" si="1101"/>
        <v>27</v>
      </c>
      <c r="M215">
        <f t="shared" ref="M215:N215" ca="1" si="1102">INDIRECT(ADDRESS(122,1,1,TRUE,M210))</f>
        <v>37</v>
      </c>
      <c r="N215">
        <f t="shared" ca="1" si="1102"/>
        <v>58</v>
      </c>
      <c r="O215">
        <f t="shared" ref="O215:Q215" ca="1" si="1103">INDIRECT(ADDRESS(122,1,1,TRUE,O210))</f>
        <v>24</v>
      </c>
      <c r="P215">
        <f t="shared" ca="1" si="1103"/>
        <v>26</v>
      </c>
      <c r="Q215">
        <f t="shared" ca="1" si="1103"/>
        <v>129</v>
      </c>
      <c r="R215">
        <f t="shared" ref="R215:S215" ca="1" si="1104">INDIRECT(ADDRESS(122,1,1,TRUE,R210))</f>
        <v>324</v>
      </c>
      <c r="S215">
        <f t="shared" ca="1" si="1104"/>
        <v>17</v>
      </c>
      <c r="W215" s="4" t="s">
        <v>92</v>
      </c>
      <c r="X215" s="7">
        <f ca="1">C215*100/C$151</f>
        <v>16.619183285849953</v>
      </c>
      <c r="Y215" s="7">
        <f t="shared" ref="Y215:AE217" ca="1" si="1105">D215*100/D$6</f>
        <v>19.879518072289155</v>
      </c>
      <c r="Z215" s="7">
        <f t="shared" ca="1" si="1105"/>
        <v>20.165745856353592</v>
      </c>
      <c r="AA215" s="7">
        <f t="shared" ca="1" si="1105"/>
        <v>20</v>
      </c>
      <c r="AB215" s="7">
        <f t="shared" ca="1" si="1105"/>
        <v>20.824295010845987</v>
      </c>
      <c r="AC215" s="7">
        <f t="shared" ca="1" si="1105"/>
        <v>22.25201072386059</v>
      </c>
      <c r="AD215" s="7">
        <f t="shared" ca="1" si="1105"/>
        <v>25.205479452054796</v>
      </c>
      <c r="AE215" s="7">
        <f t="shared" ca="1" si="1105"/>
        <v>21.990369181380416</v>
      </c>
      <c r="AF215" s="11" t="s">
        <v>92</v>
      </c>
      <c r="AG215" s="7">
        <f t="shared" ref="AG215:AO217" ca="1" si="1106">K215*100/K$6</f>
        <v>13.929313929313929</v>
      </c>
      <c r="AH215" s="7">
        <f t="shared" ca="1" si="1106"/>
        <v>10.227272727272727</v>
      </c>
      <c r="AI215" s="7">
        <f t="shared" ca="1" si="1106"/>
        <v>12.374581939799331</v>
      </c>
      <c r="AJ215" s="7">
        <f t="shared" ca="1" si="1106"/>
        <v>11.530815109343937</v>
      </c>
      <c r="AK215" s="7">
        <f t="shared" ca="1" si="1106"/>
        <v>23.529411764705884</v>
      </c>
      <c r="AL215" s="7">
        <f t="shared" ca="1" si="1106"/>
        <v>18.571428571428573</v>
      </c>
      <c r="AM215" s="7">
        <f t="shared" ca="1" si="1106"/>
        <v>20.476190476190474</v>
      </c>
      <c r="AN215" s="7">
        <f t="shared" ca="1" si="1106"/>
        <v>27.979274611398964</v>
      </c>
      <c r="AO215" s="7">
        <f t="shared" ca="1" si="1106"/>
        <v>29.82456140350877</v>
      </c>
      <c r="AX215" s="19"/>
    </row>
    <row r="216" spans="1:64">
      <c r="B216" t="s">
        <v>9</v>
      </c>
      <c r="C216">
        <f ca="1">INDIRECT(ADDRESS(122,2,1,TRUE,C210))</f>
        <v>835</v>
      </c>
      <c r="D216">
        <f t="shared" ref="D216:J216" ca="1" si="1107">INDIRECT(ADDRESS(122,2,1,TRUE,D210))</f>
        <v>250</v>
      </c>
      <c r="E216">
        <f t="shared" ca="1" si="1107"/>
        <v>274</v>
      </c>
      <c r="F216">
        <f t="shared" ca="1" si="1107"/>
        <v>428</v>
      </c>
      <c r="G216">
        <f t="shared" ca="1" si="1107"/>
        <v>352</v>
      </c>
      <c r="H216">
        <f t="shared" ca="1" si="1107"/>
        <v>282</v>
      </c>
      <c r="I216">
        <f t="shared" ca="1" si="1107"/>
        <v>260</v>
      </c>
      <c r="J216">
        <f t="shared" ca="1" si="1107"/>
        <v>466</v>
      </c>
      <c r="K216">
        <f t="shared" ref="K216:L216" ca="1" si="1108">INDIRECT(ADDRESS(122,2,1,TRUE,K210))</f>
        <v>396</v>
      </c>
      <c r="L216">
        <f t="shared" ca="1" si="1108"/>
        <v>222</v>
      </c>
      <c r="M216">
        <f t="shared" ref="M216:N216" ca="1" si="1109">INDIRECT(ADDRESS(122,2,1,TRUE,M210))</f>
        <v>243</v>
      </c>
      <c r="N216">
        <f t="shared" ca="1" si="1109"/>
        <v>426</v>
      </c>
      <c r="O216">
        <f t="shared" ref="O216:Q216" ca="1" si="1110">INDIRECT(ADDRESS(122,2,1,TRUE,O210))</f>
        <v>74</v>
      </c>
      <c r="P216">
        <f t="shared" ca="1" si="1110"/>
        <v>112</v>
      </c>
      <c r="Q216">
        <f t="shared" ca="1" si="1110"/>
        <v>477</v>
      </c>
      <c r="R216">
        <f t="shared" ref="R216:S216" ca="1" si="1111">INDIRECT(ADDRESS(122,2,1,TRUE,R210))</f>
        <v>796</v>
      </c>
      <c r="S216">
        <f t="shared" ca="1" si="1111"/>
        <v>39</v>
      </c>
      <c r="W216" s="4" t="s">
        <v>9</v>
      </c>
      <c r="X216" s="7">
        <f ca="1">C216*100/C$151</f>
        <v>79.29724596391263</v>
      </c>
      <c r="Y216" s="7">
        <f t="shared" ca="1" si="1105"/>
        <v>75.301204819277103</v>
      </c>
      <c r="Z216" s="7">
        <f t="shared" ca="1" si="1105"/>
        <v>75.690607734806633</v>
      </c>
      <c r="AA216" s="7">
        <f t="shared" ca="1" si="1105"/>
        <v>75.752212389380531</v>
      </c>
      <c r="AB216" s="7">
        <f t="shared" ca="1" si="1105"/>
        <v>76.355748373101946</v>
      </c>
      <c r="AC216" s="7">
        <f t="shared" ca="1" si="1105"/>
        <v>75.603217158176946</v>
      </c>
      <c r="AD216" s="7">
        <f t="shared" ca="1" si="1105"/>
        <v>71.232876712328761</v>
      </c>
      <c r="AE216" s="7">
        <f t="shared" ca="1" si="1105"/>
        <v>74.799357945425356</v>
      </c>
      <c r="AF216" s="11" t="s">
        <v>9</v>
      </c>
      <c r="AG216" s="7">
        <f t="shared" ca="1" si="1106"/>
        <v>82.328482328482323</v>
      </c>
      <c r="AH216" s="7">
        <f t="shared" ca="1" si="1106"/>
        <v>84.090909090909093</v>
      </c>
      <c r="AI216" s="7">
        <f t="shared" ca="1" si="1106"/>
        <v>81.27090301003345</v>
      </c>
      <c r="AJ216" s="7">
        <f t="shared" ca="1" si="1106"/>
        <v>84.691848906560637</v>
      </c>
      <c r="AK216" s="7">
        <f t="shared" ca="1" si="1106"/>
        <v>72.549019607843135</v>
      </c>
      <c r="AL216" s="7">
        <f t="shared" ca="1" si="1106"/>
        <v>80</v>
      </c>
      <c r="AM216" s="7">
        <f t="shared" ca="1" si="1106"/>
        <v>75.714285714285708</v>
      </c>
      <c r="AN216" s="7">
        <f t="shared" ca="1" si="1106"/>
        <v>68.739205526770291</v>
      </c>
      <c r="AO216" s="7">
        <f t="shared" ca="1" si="1106"/>
        <v>68.421052631578945</v>
      </c>
      <c r="AQ216" s="10">
        <f ca="1">Y216-$AX216</f>
        <v>-1.0321679204988641</v>
      </c>
      <c r="AR216" s="10">
        <f t="shared" ref="AR216:AR217" ca="1" si="1112">Z216-$AX216</f>
        <v>-0.64276500496933409</v>
      </c>
      <c r="AS216" s="10">
        <f t="shared" ref="AS216:AS217" ca="1" si="1113">AA216-$AX216</f>
        <v>-0.5811603503954359</v>
      </c>
      <c r="AT216" s="10">
        <f t="shared" ref="AT216:AT217" ca="1" si="1114">AB216-$AX216</f>
        <v>2.2375633325978583E-2</v>
      </c>
      <c r="AU216" s="10">
        <f t="shared" ref="AU216:AU217" ca="1" si="1115">AC216-$AX216</f>
        <v>-0.73015558159902127</v>
      </c>
      <c r="AV216" s="10">
        <f t="shared" ref="AV216:AV217" ca="1" si="1116">AD216-$AX216</f>
        <v>-5.1004960274472069</v>
      </c>
      <c r="AW216" s="10">
        <f t="shared" ref="AW216:AW217" ca="1" si="1117">AE216-$AX216</f>
        <v>-1.5340147943506111</v>
      </c>
      <c r="AX216" s="18">
        <f ca="1">AVERAGE(X216:AC216)</f>
        <v>76.333372739775967</v>
      </c>
      <c r="AY216" s="10">
        <f ca="1">AG216-$X216</f>
        <v>3.0312363645696934</v>
      </c>
      <c r="AZ216" s="10">
        <f t="shared" ref="AZ216:AZ217" ca="1" si="1118">AH216-$X216</f>
        <v>4.7936631269964636</v>
      </c>
      <c r="BA216" s="10">
        <f t="shared" ref="BA216:BA217" ca="1" si="1119">AI216-$X216</f>
        <v>1.9736570461208203</v>
      </c>
      <c r="BB216" s="10">
        <f t="shared" ref="BB216:BB217" ca="1" si="1120">AJ216-$X216</f>
        <v>5.3946029426480067</v>
      </c>
      <c r="BC216" s="10">
        <f t="shared" ref="BC216:BC217" ca="1" si="1121">AK216-$X216</f>
        <v>-6.7482263560694946</v>
      </c>
      <c r="BD216" s="10">
        <f t="shared" ref="BD216:BD217" ca="1" si="1122">AL216-$X216</f>
        <v>0.70275403608737008</v>
      </c>
      <c r="BE216" s="10">
        <f t="shared" ref="BE216:BE217" ca="1" si="1123">AM216-$X216</f>
        <v>-3.5829602496269217</v>
      </c>
      <c r="BF216" s="10">
        <f t="shared" ref="BF216:BF217" ca="1" si="1124">AN216-$X216</f>
        <v>-10.558040437142338</v>
      </c>
      <c r="BG216" s="10">
        <f t="shared" ref="BG216:BG217" ca="1" si="1125">AO216-$X216</f>
        <v>-10.876193332333685</v>
      </c>
      <c r="BI216" s="3">
        <f ca="1">Y216-Z216</f>
        <v>-0.38940291552952999</v>
      </c>
      <c r="BJ216" s="3">
        <f ca="1">AG216-AH216</f>
        <v>-1.7624267624267702</v>
      </c>
      <c r="BK216" s="3">
        <f ca="1">AI216-AJ216</f>
        <v>-3.4209458965271864</v>
      </c>
      <c r="BL216" s="3">
        <f ca="1">AK216-AL216</f>
        <v>-7.4509803921568647</v>
      </c>
    </row>
    <row r="217" spans="1:64">
      <c r="B217" t="s">
        <v>10</v>
      </c>
      <c r="C217">
        <f ca="1">INDIRECT(ADDRESS(122,3,1,TRUE,C210))</f>
        <v>39</v>
      </c>
      <c r="D217">
        <f t="shared" ref="D217:J217" ca="1" si="1126">INDIRECT(ADDRESS(122,3,1,TRUE,D210))</f>
        <v>16</v>
      </c>
      <c r="E217">
        <f t="shared" ca="1" si="1126"/>
        <v>15</v>
      </c>
      <c r="F217">
        <f t="shared" ca="1" si="1126"/>
        <v>24</v>
      </c>
      <c r="G217">
        <f t="shared" ca="1" si="1126"/>
        <v>13</v>
      </c>
      <c r="H217">
        <f t="shared" ca="1" si="1126"/>
        <v>8</v>
      </c>
      <c r="I217">
        <f t="shared" ca="1" si="1126"/>
        <v>13</v>
      </c>
      <c r="J217">
        <f t="shared" ca="1" si="1126"/>
        <v>20</v>
      </c>
      <c r="K217">
        <f t="shared" ref="K217:L217" ca="1" si="1127">INDIRECT(ADDRESS(122,3,1,TRUE,K210))</f>
        <v>18</v>
      </c>
      <c r="L217">
        <f t="shared" ca="1" si="1127"/>
        <v>15</v>
      </c>
      <c r="M217">
        <f t="shared" ref="M217:N217" ca="1" si="1128">INDIRECT(ADDRESS(122,3,1,TRUE,M210))</f>
        <v>19</v>
      </c>
      <c r="N217">
        <f t="shared" ca="1" si="1128"/>
        <v>19</v>
      </c>
      <c r="O217">
        <f t="shared" ref="O217:Q217" ca="1" si="1129">INDIRECT(ADDRESS(122,3,1,TRUE,O210))</f>
        <v>4</v>
      </c>
      <c r="P217">
        <f t="shared" ca="1" si="1129"/>
        <v>2</v>
      </c>
      <c r="Q217">
        <f t="shared" ca="1" si="1129"/>
        <v>24</v>
      </c>
      <c r="R217">
        <f t="shared" ref="R217:S217" ca="1" si="1130">INDIRECT(ADDRESS(122,3,1,TRUE,R210))</f>
        <v>38</v>
      </c>
      <c r="S217">
        <f t="shared" ca="1" si="1130"/>
        <v>1</v>
      </c>
      <c r="V217" s="9"/>
      <c r="W217" s="4" t="s">
        <v>10</v>
      </c>
      <c r="X217" s="7">
        <f ca="1">C217*100/C$151</f>
        <v>3.7037037037037037</v>
      </c>
      <c r="Y217" s="7">
        <f t="shared" ca="1" si="1105"/>
        <v>4.8192771084337354</v>
      </c>
      <c r="Z217" s="7">
        <f t="shared" ca="1" si="1105"/>
        <v>4.1436464088397793</v>
      </c>
      <c r="AA217" s="7">
        <f t="shared" ca="1" si="1105"/>
        <v>4.2477876106194694</v>
      </c>
      <c r="AB217" s="7">
        <f t="shared" ca="1" si="1105"/>
        <v>2.8199566160520608</v>
      </c>
      <c r="AC217" s="7">
        <f t="shared" ca="1" si="1105"/>
        <v>2.1447721179624666</v>
      </c>
      <c r="AD217" s="7">
        <f t="shared" ca="1" si="1105"/>
        <v>3.5616438356164384</v>
      </c>
      <c r="AE217" s="7">
        <f t="shared" ca="1" si="1105"/>
        <v>3.2102728731942216</v>
      </c>
      <c r="AF217" s="11" t="s">
        <v>10</v>
      </c>
      <c r="AG217" s="7">
        <f t="shared" ca="1" si="1106"/>
        <v>3.7422037422037424</v>
      </c>
      <c r="AH217" s="7">
        <f t="shared" ca="1" si="1106"/>
        <v>5.6818181818181817</v>
      </c>
      <c r="AI217" s="7">
        <f t="shared" ca="1" si="1106"/>
        <v>6.3545150501672243</v>
      </c>
      <c r="AJ217" s="7">
        <f t="shared" ca="1" si="1106"/>
        <v>3.7773359840954273</v>
      </c>
      <c r="AK217" s="7">
        <f t="shared" ca="1" si="1106"/>
        <v>3.9215686274509802</v>
      </c>
      <c r="AL217" s="7">
        <f t="shared" ca="1" si="1106"/>
        <v>1.4285714285714286</v>
      </c>
      <c r="AM217" s="7">
        <f t="shared" ca="1" si="1106"/>
        <v>3.8095238095238093</v>
      </c>
      <c r="AN217" s="7">
        <f t="shared" ca="1" si="1106"/>
        <v>3.2815198618307426</v>
      </c>
      <c r="AO217" s="7">
        <f t="shared" ca="1" si="1106"/>
        <v>1.7543859649122806</v>
      </c>
      <c r="AQ217" s="10">
        <f ca="1">Y217-$AX217</f>
        <v>1.1727531808318661</v>
      </c>
      <c r="AR217" s="10">
        <f t="shared" ca="1" si="1112"/>
        <v>0.49712248123791003</v>
      </c>
      <c r="AS217" s="10">
        <f t="shared" ca="1" si="1113"/>
        <v>0.60126368301760014</v>
      </c>
      <c r="AT217" s="10">
        <f t="shared" ca="1" si="1114"/>
        <v>-0.82656731154980845</v>
      </c>
      <c r="AU217" s="10">
        <f t="shared" ca="1" si="1115"/>
        <v>-1.5017518096394027</v>
      </c>
      <c r="AV217" s="10">
        <f t="shared" ca="1" si="1116"/>
        <v>-8.4880091985430894E-2</v>
      </c>
      <c r="AW217" s="10">
        <f t="shared" ca="1" si="1117"/>
        <v>-0.43625105440764766</v>
      </c>
      <c r="AX217" s="18">
        <f ca="1">AVERAGE(X217:AC217)</f>
        <v>3.6465239276018693</v>
      </c>
      <c r="AY217" s="10">
        <f ca="1">AG217-$X217</f>
        <v>3.8500038500038691E-2</v>
      </c>
      <c r="AZ217" s="10">
        <f t="shared" ca="1" si="1118"/>
        <v>1.9781144781144779</v>
      </c>
      <c r="BA217" s="10">
        <f t="shared" ca="1" si="1119"/>
        <v>2.6508113464635206</v>
      </c>
      <c r="BB217" s="10">
        <f t="shared" ca="1" si="1120"/>
        <v>7.3632280391723537E-2</v>
      </c>
      <c r="BC217" s="10">
        <f t="shared" ca="1" si="1121"/>
        <v>0.21786492374727651</v>
      </c>
      <c r="BD217" s="10">
        <f t="shared" ca="1" si="1122"/>
        <v>-2.2751322751322753</v>
      </c>
      <c r="BE217" s="10">
        <f t="shared" ca="1" si="1123"/>
        <v>0.10582010582010559</v>
      </c>
      <c r="BF217" s="10">
        <f t="shared" ca="1" si="1124"/>
        <v>-0.4221838418729611</v>
      </c>
      <c r="BG217" s="10">
        <f t="shared" ca="1" si="1125"/>
        <v>-1.9493177387914231</v>
      </c>
      <c r="BI217" s="3">
        <f ca="1">Y217-Z217</f>
        <v>0.67563069959395605</v>
      </c>
      <c r="BJ217" s="3">
        <f ca="1">AG217-AH217</f>
        <v>-1.9396144396144392</v>
      </c>
      <c r="BK217" s="3">
        <f ca="1">AI217-AJ217</f>
        <v>2.577179066071797</v>
      </c>
      <c r="BL217" s="3">
        <f ca="1">AK217-AL217</f>
        <v>2.4929971988795518</v>
      </c>
    </row>
    <row r="218" spans="1:64">
      <c r="B218">
        <f ca="1">SUM(C216:C217)</f>
        <v>874</v>
      </c>
      <c r="Y218" s="7"/>
      <c r="Z218" s="7"/>
      <c r="AA218" s="7"/>
      <c r="AB218" s="7"/>
      <c r="AC218" s="7"/>
      <c r="AG218" s="7"/>
      <c r="AX218" s="19"/>
    </row>
    <row r="219" spans="1:64">
      <c r="C219" t="s">
        <v>102</v>
      </c>
      <c r="D219" t="s">
        <v>103</v>
      </c>
      <c r="E219" t="s">
        <v>104</v>
      </c>
      <c r="F219" t="s">
        <v>97</v>
      </c>
      <c r="G219" t="s">
        <v>98</v>
      </c>
      <c r="H219" t="s">
        <v>99</v>
      </c>
      <c r="I219" t="s">
        <v>100</v>
      </c>
      <c r="J219" t="s">
        <v>101</v>
      </c>
      <c r="K219" t="s">
        <v>106</v>
      </c>
      <c r="L219" t="s">
        <v>108</v>
      </c>
      <c r="M219" t="s">
        <v>109</v>
      </c>
      <c r="N219" t="s">
        <v>112</v>
      </c>
      <c r="O219" t="s">
        <v>117</v>
      </c>
      <c r="P219" t="s">
        <v>118</v>
      </c>
      <c r="Q219" t="s">
        <v>121</v>
      </c>
      <c r="R219" t="s">
        <v>119</v>
      </c>
      <c r="S219" t="s">
        <v>120</v>
      </c>
      <c r="U219" s="1" t="s">
        <v>51</v>
      </c>
      <c r="W219" s="4" t="s">
        <v>153</v>
      </c>
      <c r="X219" s="8" t="s">
        <v>102</v>
      </c>
      <c r="Y219" s="8" t="s">
        <v>103</v>
      </c>
      <c r="Z219" s="8" t="s">
        <v>104</v>
      </c>
      <c r="AA219" s="8" t="s">
        <v>97</v>
      </c>
      <c r="AB219" s="8" t="s">
        <v>98</v>
      </c>
      <c r="AC219" s="8" t="s">
        <v>99</v>
      </c>
      <c r="AD219" s="8" t="s">
        <v>100</v>
      </c>
      <c r="AE219" s="8" t="s">
        <v>101</v>
      </c>
      <c r="AF219" s="11" t="s">
        <v>153</v>
      </c>
      <c r="AG219" s="8" t="s">
        <v>106</v>
      </c>
      <c r="AH219" s="8" t="s">
        <v>108</v>
      </c>
      <c r="AI219" s="8" t="s">
        <v>109</v>
      </c>
      <c r="AJ219" s="8" t="s">
        <v>112</v>
      </c>
      <c r="AK219" s="12" t="s">
        <v>117</v>
      </c>
      <c r="AL219" s="12" t="s">
        <v>118</v>
      </c>
      <c r="AM219" s="12" t="s">
        <v>121</v>
      </c>
      <c r="AN219" s="12" t="s">
        <v>119</v>
      </c>
      <c r="AO219" s="12" t="s">
        <v>120</v>
      </c>
      <c r="AX219" s="19"/>
    </row>
    <row r="220" spans="1:64">
      <c r="A220" s="1" t="s">
        <v>51</v>
      </c>
      <c r="B220" t="s">
        <v>92</v>
      </c>
      <c r="C220">
        <f ca="1">INDIRECT(ADDRESS(125,1,1,TRUE,C219))-B$151</f>
        <v>208</v>
      </c>
      <c r="D220">
        <f t="shared" ref="D220:J220" ca="1" si="1131">INDIRECT(ADDRESS(125,1,1,TRUE,D219))</f>
        <v>73</v>
      </c>
      <c r="E220">
        <f t="shared" ca="1" si="1131"/>
        <v>84</v>
      </c>
      <c r="F220">
        <f t="shared" ca="1" si="1131"/>
        <v>129</v>
      </c>
      <c r="G220">
        <f t="shared" ca="1" si="1131"/>
        <v>101</v>
      </c>
      <c r="H220">
        <f t="shared" ca="1" si="1131"/>
        <v>95</v>
      </c>
      <c r="I220">
        <f t="shared" ca="1" si="1131"/>
        <v>106</v>
      </c>
      <c r="J220">
        <f t="shared" ca="1" si="1131"/>
        <v>145</v>
      </c>
      <c r="K220">
        <f t="shared" ref="K220:L220" ca="1" si="1132">INDIRECT(ADDRESS(125,1,1,TRUE,K219))</f>
        <v>83</v>
      </c>
      <c r="L220">
        <f t="shared" ca="1" si="1132"/>
        <v>30</v>
      </c>
      <c r="M220">
        <f t="shared" ref="M220:N220" ca="1" si="1133">INDIRECT(ADDRESS(125,1,1,TRUE,M219))</f>
        <v>46</v>
      </c>
      <c r="N220">
        <f t="shared" ca="1" si="1133"/>
        <v>72</v>
      </c>
      <c r="O220">
        <f t="shared" ref="O220:Q220" ca="1" si="1134">INDIRECT(ADDRESS(125,1,1,TRUE,O219))</f>
        <v>27</v>
      </c>
      <c r="P220">
        <f t="shared" ca="1" si="1134"/>
        <v>32</v>
      </c>
      <c r="Q220">
        <f t="shared" ca="1" si="1134"/>
        <v>139</v>
      </c>
      <c r="R220">
        <f t="shared" ref="R220:S220" ca="1" si="1135">INDIRECT(ADDRESS(125,1,1,TRUE,R219))</f>
        <v>355</v>
      </c>
      <c r="S220">
        <f t="shared" ca="1" si="1135"/>
        <v>19</v>
      </c>
      <c r="W220" s="4" t="s">
        <v>92</v>
      </c>
      <c r="X220" s="7">
        <f ca="1">C220*100/C$151</f>
        <v>19.753086419753085</v>
      </c>
      <c r="Y220" s="7">
        <f t="shared" ref="Y220:AE222" ca="1" si="1136">D220*100/D$6</f>
        <v>21.987951807228917</v>
      </c>
      <c r="Z220" s="7">
        <f t="shared" ca="1" si="1136"/>
        <v>23.204419889502763</v>
      </c>
      <c r="AA220" s="7">
        <f t="shared" ca="1" si="1136"/>
        <v>22.831858407079647</v>
      </c>
      <c r="AB220" s="7">
        <f t="shared" ca="1" si="1136"/>
        <v>21.90889370932755</v>
      </c>
      <c r="AC220" s="7">
        <f t="shared" ca="1" si="1136"/>
        <v>25.469168900804288</v>
      </c>
      <c r="AD220" s="7">
        <f t="shared" ca="1" si="1136"/>
        <v>29.041095890410958</v>
      </c>
      <c r="AE220" s="7">
        <f t="shared" ca="1" si="1136"/>
        <v>23.274478330658106</v>
      </c>
      <c r="AF220" s="11" t="s">
        <v>92</v>
      </c>
      <c r="AG220" s="7">
        <f t="shared" ref="AG220:AO222" ca="1" si="1137">K220*100/K$6</f>
        <v>17.255717255717254</v>
      </c>
      <c r="AH220" s="7">
        <f t="shared" ca="1" si="1137"/>
        <v>11.363636363636363</v>
      </c>
      <c r="AI220" s="7">
        <f t="shared" ca="1" si="1137"/>
        <v>15.384615384615385</v>
      </c>
      <c r="AJ220" s="7">
        <f t="shared" ca="1" si="1137"/>
        <v>14.314115308151093</v>
      </c>
      <c r="AK220" s="7">
        <f t="shared" ca="1" si="1137"/>
        <v>26.470588235294116</v>
      </c>
      <c r="AL220" s="7">
        <f t="shared" ca="1" si="1137"/>
        <v>22.857142857142858</v>
      </c>
      <c r="AM220" s="7">
        <f t="shared" ca="1" si="1137"/>
        <v>22.063492063492063</v>
      </c>
      <c r="AN220" s="7">
        <f t="shared" ca="1" si="1137"/>
        <v>30.65630397236615</v>
      </c>
      <c r="AO220" s="7">
        <f t="shared" ca="1" si="1137"/>
        <v>33.333333333333336</v>
      </c>
      <c r="AX220" s="19"/>
    </row>
    <row r="221" spans="1:64">
      <c r="B221" t="s">
        <v>9</v>
      </c>
      <c r="C221">
        <f ca="1">INDIRECT(ADDRESS(125,2,1,TRUE,C219))</f>
        <v>553</v>
      </c>
      <c r="D221">
        <f t="shared" ref="D221:J221" ca="1" si="1138">INDIRECT(ADDRESS(125,2,1,TRUE,D219))</f>
        <v>166</v>
      </c>
      <c r="E221">
        <f t="shared" ca="1" si="1138"/>
        <v>199</v>
      </c>
      <c r="F221">
        <f t="shared" ca="1" si="1138"/>
        <v>299</v>
      </c>
      <c r="G221">
        <f t="shared" ca="1" si="1138"/>
        <v>222</v>
      </c>
      <c r="H221">
        <f t="shared" ca="1" si="1138"/>
        <v>183</v>
      </c>
      <c r="I221">
        <f t="shared" ca="1" si="1138"/>
        <v>164</v>
      </c>
      <c r="J221">
        <f t="shared" ca="1" si="1138"/>
        <v>325</v>
      </c>
      <c r="K221">
        <f t="shared" ref="K221:L221" ca="1" si="1139">INDIRECT(ADDRESS(125,2,1,TRUE,K219))</f>
        <v>254</v>
      </c>
      <c r="L221">
        <f t="shared" ca="1" si="1139"/>
        <v>163</v>
      </c>
      <c r="M221">
        <f t="shared" ref="M221:N221" ca="1" si="1140">INDIRECT(ADDRESS(125,2,1,TRUE,M219))</f>
        <v>163</v>
      </c>
      <c r="N221">
        <f t="shared" ca="1" si="1140"/>
        <v>278</v>
      </c>
      <c r="O221">
        <f t="shared" ref="O221:Q221" ca="1" si="1141">INDIRECT(ADDRESS(125,2,1,TRUE,O219))</f>
        <v>47</v>
      </c>
      <c r="P221">
        <f t="shared" ca="1" si="1141"/>
        <v>71</v>
      </c>
      <c r="Q221">
        <f t="shared" ca="1" si="1141"/>
        <v>331</v>
      </c>
      <c r="R221">
        <f t="shared" ref="R221:S221" ca="1" si="1142">INDIRECT(ADDRESS(125,2,1,TRUE,R219))</f>
        <v>529</v>
      </c>
      <c r="S221">
        <f t="shared" ca="1" si="1142"/>
        <v>24</v>
      </c>
      <c r="W221" s="4" t="s">
        <v>9</v>
      </c>
      <c r="X221" s="7">
        <f ca="1">C221*100/C$151</f>
        <v>52.516619183285847</v>
      </c>
      <c r="Y221" s="7">
        <f t="shared" ca="1" si="1136"/>
        <v>50</v>
      </c>
      <c r="Z221" s="7">
        <f t="shared" ca="1" si="1136"/>
        <v>54.972375690607734</v>
      </c>
      <c r="AA221" s="7">
        <f t="shared" ca="1" si="1136"/>
        <v>52.920353982300888</v>
      </c>
      <c r="AB221" s="7">
        <f t="shared" ca="1" si="1136"/>
        <v>48.156182212581342</v>
      </c>
      <c r="AC221" s="7">
        <f t="shared" ca="1" si="1136"/>
        <v>49.061662198391424</v>
      </c>
      <c r="AD221" s="7">
        <f t="shared" ca="1" si="1136"/>
        <v>44.93150684931507</v>
      </c>
      <c r="AE221" s="7">
        <f t="shared" ca="1" si="1136"/>
        <v>52.166934189406099</v>
      </c>
      <c r="AF221" s="11" t="s">
        <v>9</v>
      </c>
      <c r="AG221" s="7">
        <f t="shared" ca="1" si="1137"/>
        <v>52.806652806652806</v>
      </c>
      <c r="AH221" s="7">
        <f t="shared" ca="1" si="1137"/>
        <v>61.742424242424242</v>
      </c>
      <c r="AI221" s="7">
        <f t="shared" ca="1" si="1137"/>
        <v>54.515050167224082</v>
      </c>
      <c r="AJ221" s="7">
        <f t="shared" ca="1" si="1137"/>
        <v>55.268389662027836</v>
      </c>
      <c r="AK221" s="7">
        <f t="shared" ca="1" si="1137"/>
        <v>46.078431372549019</v>
      </c>
      <c r="AL221" s="7">
        <f t="shared" ca="1" si="1137"/>
        <v>50.714285714285715</v>
      </c>
      <c r="AM221" s="7">
        <f t="shared" ca="1" si="1137"/>
        <v>52.539682539682538</v>
      </c>
      <c r="AN221" s="7">
        <f t="shared" ca="1" si="1137"/>
        <v>45.682210708117445</v>
      </c>
      <c r="AO221" s="7">
        <f t="shared" ca="1" si="1137"/>
        <v>42.10526315789474</v>
      </c>
      <c r="AQ221" s="10">
        <f ca="1">Y221-$AX221</f>
        <v>-1.2711988778612167</v>
      </c>
      <c r="AR221" s="10">
        <f t="shared" ref="AR221:AR222" ca="1" si="1143">Z221-$AX221</f>
        <v>3.7011768127465174</v>
      </c>
      <c r="AS221" s="10">
        <f t="shared" ref="AS221:AS222" ca="1" si="1144">AA221-$AX221</f>
        <v>1.6491551044396715</v>
      </c>
      <c r="AT221" s="10">
        <f t="shared" ref="AT221:AT222" ca="1" si="1145">AB221-$AX221</f>
        <v>-3.1150166652798745</v>
      </c>
      <c r="AU221" s="10">
        <f t="shared" ref="AU221:AU222" ca="1" si="1146">AC221-$AX221</f>
        <v>-2.2095366794697924</v>
      </c>
      <c r="AV221" s="10">
        <f t="shared" ref="AV221:AV222" ca="1" si="1147">AD221-$AX221</f>
        <v>-6.3396920285461462</v>
      </c>
      <c r="AW221" s="10">
        <f t="shared" ref="AW221:AW222" ca="1" si="1148">AE221-$AX221</f>
        <v>0.89573531154488251</v>
      </c>
      <c r="AX221" s="18">
        <f ca="1">AVERAGE(X221:AC221)</f>
        <v>51.271198877861217</v>
      </c>
      <c r="AY221" s="10">
        <f ca="1">AG221-$X221</f>
        <v>0.29003362336695915</v>
      </c>
      <c r="AZ221" s="10">
        <f t="shared" ref="AZ221:AZ222" ca="1" si="1149">AH221-$X221</f>
        <v>9.2258050591383949</v>
      </c>
      <c r="BA221" s="10">
        <f t="shared" ref="BA221:BA222" ca="1" si="1150">AI221-$X221</f>
        <v>1.9984309839382348</v>
      </c>
      <c r="BB221" s="10">
        <f t="shared" ref="BB221:BB222" ca="1" si="1151">AJ221-$X221</f>
        <v>2.7517704787419888</v>
      </c>
      <c r="BC221" s="10">
        <f t="shared" ref="BC221:BC222" ca="1" si="1152">AK221-$X221</f>
        <v>-6.438187810736828</v>
      </c>
      <c r="BD221" s="10">
        <f t="shared" ref="BD221:BD222" ca="1" si="1153">AL221-$X221</f>
        <v>-1.802333469000132</v>
      </c>
      <c r="BE221" s="10">
        <f t="shared" ref="BE221:BE222" ca="1" si="1154">AM221-$X221</f>
        <v>2.3063356396690438E-2</v>
      </c>
      <c r="BF221" s="10">
        <f t="shared" ref="BF221:BF222" ca="1" si="1155">AN221-$X221</f>
        <v>-6.8344084751684022</v>
      </c>
      <c r="BG221" s="10">
        <f t="shared" ref="BG221:BG222" ca="1" si="1156">AO221-$X221</f>
        <v>-10.411356025391107</v>
      </c>
      <c r="BI221" s="3">
        <f ca="1">Y221-Z221</f>
        <v>-4.9723756906077341</v>
      </c>
      <c r="BJ221" s="3">
        <f ca="1">AG221-AH221</f>
        <v>-8.9357714357714357</v>
      </c>
      <c r="BK221" s="3">
        <f ca="1">AI221-AJ221</f>
        <v>-0.75333949480375395</v>
      </c>
      <c r="BL221" s="3">
        <f ca="1">AK221-AL221</f>
        <v>-4.635854341736696</v>
      </c>
    </row>
    <row r="222" spans="1:64">
      <c r="B222" t="s">
        <v>10</v>
      </c>
      <c r="C222">
        <f ca="1">INDIRECT(ADDRESS(125,3,1,TRUE,C219))</f>
        <v>288</v>
      </c>
      <c r="D222">
        <f t="shared" ref="D222:J222" ca="1" si="1157">INDIRECT(ADDRESS(125,3,1,TRUE,D219))</f>
        <v>93</v>
      </c>
      <c r="E222">
        <f t="shared" ca="1" si="1157"/>
        <v>79</v>
      </c>
      <c r="F222">
        <f t="shared" ca="1" si="1157"/>
        <v>137</v>
      </c>
      <c r="G222">
        <f t="shared" ca="1" si="1157"/>
        <v>138</v>
      </c>
      <c r="H222">
        <f t="shared" ca="1" si="1157"/>
        <v>95</v>
      </c>
      <c r="I222">
        <f t="shared" ca="1" si="1157"/>
        <v>95</v>
      </c>
      <c r="J222">
        <f t="shared" ca="1" si="1157"/>
        <v>153</v>
      </c>
      <c r="K222">
        <f t="shared" ref="K222:L222" ca="1" si="1158">INDIRECT(ADDRESS(125,3,1,TRUE,K219))</f>
        <v>144</v>
      </c>
      <c r="L222">
        <f t="shared" ca="1" si="1158"/>
        <v>71</v>
      </c>
      <c r="M222">
        <f t="shared" ref="M222:N222" ca="1" si="1159">INDIRECT(ADDRESS(125,3,1,TRUE,M219))</f>
        <v>90</v>
      </c>
      <c r="N222">
        <f t="shared" ca="1" si="1159"/>
        <v>153</v>
      </c>
      <c r="O222">
        <f t="shared" ref="O222:Q222" ca="1" si="1160">INDIRECT(ADDRESS(125,3,1,TRUE,O219))</f>
        <v>28</v>
      </c>
      <c r="P222">
        <f t="shared" ca="1" si="1160"/>
        <v>37</v>
      </c>
      <c r="Q222">
        <f t="shared" ca="1" si="1160"/>
        <v>160</v>
      </c>
      <c r="R222">
        <f t="shared" ref="R222:S222" ca="1" si="1161">INDIRECT(ADDRESS(125,3,1,TRUE,R219))</f>
        <v>274</v>
      </c>
      <c r="S222">
        <f t="shared" ca="1" si="1161"/>
        <v>14</v>
      </c>
      <c r="V222" s="9"/>
      <c r="W222" s="4" t="s">
        <v>10</v>
      </c>
      <c r="X222" s="7">
        <f ca="1">C222*100/C$151</f>
        <v>27.350427350427349</v>
      </c>
      <c r="Y222" s="7">
        <f t="shared" ca="1" si="1136"/>
        <v>28.012048192771083</v>
      </c>
      <c r="Z222" s="7">
        <f t="shared" ca="1" si="1136"/>
        <v>21.823204419889503</v>
      </c>
      <c r="AA222" s="7">
        <f t="shared" ca="1" si="1136"/>
        <v>24.247787610619469</v>
      </c>
      <c r="AB222" s="7">
        <f t="shared" ca="1" si="1136"/>
        <v>29.934924078091107</v>
      </c>
      <c r="AC222" s="7">
        <f t="shared" ca="1" si="1136"/>
        <v>25.469168900804288</v>
      </c>
      <c r="AD222" s="7">
        <f t="shared" ca="1" si="1136"/>
        <v>26.027397260273972</v>
      </c>
      <c r="AE222" s="7">
        <f t="shared" ca="1" si="1136"/>
        <v>24.558587479935795</v>
      </c>
      <c r="AF222" s="11" t="s">
        <v>10</v>
      </c>
      <c r="AG222" s="7">
        <f t="shared" ca="1" si="1137"/>
        <v>29.937629937629939</v>
      </c>
      <c r="AH222" s="7">
        <f t="shared" ca="1" si="1137"/>
        <v>26.893939393939394</v>
      </c>
      <c r="AI222" s="7">
        <f t="shared" ca="1" si="1137"/>
        <v>30.100334448160535</v>
      </c>
      <c r="AJ222" s="7">
        <f t="shared" ca="1" si="1137"/>
        <v>30.417495029821072</v>
      </c>
      <c r="AK222" s="7">
        <f t="shared" ca="1" si="1137"/>
        <v>27.450980392156861</v>
      </c>
      <c r="AL222" s="7">
        <f t="shared" ca="1" si="1137"/>
        <v>26.428571428571427</v>
      </c>
      <c r="AM222" s="7">
        <f t="shared" ca="1" si="1137"/>
        <v>25.396825396825395</v>
      </c>
      <c r="AN222" s="7">
        <f t="shared" ca="1" si="1137"/>
        <v>23.661485319516409</v>
      </c>
      <c r="AO222" s="7">
        <f t="shared" ca="1" si="1137"/>
        <v>24.561403508771932</v>
      </c>
      <c r="AQ222" s="10">
        <f ca="1">Y222-$AX222</f>
        <v>1.8724547673372847</v>
      </c>
      <c r="AR222" s="10">
        <f t="shared" ca="1" si="1143"/>
        <v>-4.3163890055442948</v>
      </c>
      <c r="AS222" s="10">
        <f t="shared" ca="1" si="1144"/>
        <v>-1.8918058148143295</v>
      </c>
      <c r="AT222" s="10">
        <f t="shared" ca="1" si="1145"/>
        <v>3.7953306526573094</v>
      </c>
      <c r="AU222" s="10">
        <f t="shared" ca="1" si="1146"/>
        <v>-0.67042452462951019</v>
      </c>
      <c r="AV222" s="10">
        <f t="shared" ca="1" si="1147"/>
        <v>-0.11219616515982622</v>
      </c>
      <c r="AW222" s="10">
        <f t="shared" ca="1" si="1148"/>
        <v>-1.5810059454980028</v>
      </c>
      <c r="AX222" s="18">
        <f ca="1">AVERAGE(X222:AC222)</f>
        <v>26.139593425433798</v>
      </c>
      <c r="AY222" s="10">
        <f ca="1">AG222-$X222</f>
        <v>2.5872025872025901</v>
      </c>
      <c r="AZ222" s="10">
        <f t="shared" ca="1" si="1149"/>
        <v>-0.4564879564879547</v>
      </c>
      <c r="BA222" s="10">
        <f t="shared" ca="1" si="1150"/>
        <v>2.7499070977331854</v>
      </c>
      <c r="BB222" s="10">
        <f t="shared" ca="1" si="1151"/>
        <v>3.0670676793937233</v>
      </c>
      <c r="BC222" s="10">
        <f t="shared" ca="1" si="1152"/>
        <v>0.10055304172951196</v>
      </c>
      <c r="BD222" s="10">
        <f t="shared" ca="1" si="1153"/>
        <v>-0.92185592185592213</v>
      </c>
      <c r="BE222" s="10">
        <f t="shared" ca="1" si="1154"/>
        <v>-1.9536019536019538</v>
      </c>
      <c r="BF222" s="10">
        <f t="shared" ca="1" si="1155"/>
        <v>-3.6889420309109404</v>
      </c>
      <c r="BG222" s="10">
        <f t="shared" ca="1" si="1156"/>
        <v>-2.7890238416554176</v>
      </c>
      <c r="BI222" s="3">
        <f ca="1">Y222-Z222</f>
        <v>6.1888437728815795</v>
      </c>
      <c r="BJ222" s="3">
        <f ca="1">AG222-AH222</f>
        <v>3.0436905436905448</v>
      </c>
      <c r="BK222" s="3">
        <f ca="1">AI222-AJ222</f>
        <v>-0.31716058166053784</v>
      </c>
      <c r="BL222" s="3">
        <f ca="1">AK222-AL222</f>
        <v>1.0224089635854341</v>
      </c>
    </row>
    <row r="223" spans="1:64">
      <c r="B223">
        <f ca="1">SUM(C221:C222)</f>
        <v>841</v>
      </c>
      <c r="U223" s="1" t="s">
        <v>52</v>
      </c>
      <c r="W223" s="4" t="s">
        <v>154</v>
      </c>
      <c r="X223" s="7"/>
      <c r="Y223" s="7">
        <f ca="1">Y222-Z222</f>
        <v>6.1888437728815795</v>
      </c>
      <c r="Z223" s="7"/>
      <c r="AA223" s="7"/>
      <c r="AB223" s="7"/>
      <c r="AC223" s="7"/>
      <c r="AD223" s="7"/>
      <c r="AE223" s="7"/>
      <c r="AF223" s="11" t="s">
        <v>154</v>
      </c>
      <c r="AG223" s="7"/>
      <c r="AH223" s="7"/>
      <c r="AI223" s="7"/>
      <c r="AJ223" s="7"/>
      <c r="AX223" s="19"/>
    </row>
    <row r="224" spans="1:64">
      <c r="A224" s="1" t="s">
        <v>52</v>
      </c>
      <c r="B224" t="s">
        <v>92</v>
      </c>
      <c r="C224">
        <f ca="1">INDIRECT(ADDRESS(128,1,1,TRUE,C219))-B$151</f>
        <v>213</v>
      </c>
      <c r="D224">
        <f t="shared" ref="D224:J224" ca="1" si="1162">INDIRECT(ADDRESS(128,1,1,TRUE,D219))</f>
        <v>76</v>
      </c>
      <c r="E224">
        <f t="shared" ca="1" si="1162"/>
        <v>84</v>
      </c>
      <c r="F224">
        <f t="shared" ca="1" si="1162"/>
        <v>126</v>
      </c>
      <c r="G224">
        <f t="shared" ca="1" si="1162"/>
        <v>106</v>
      </c>
      <c r="H224">
        <f t="shared" ca="1" si="1162"/>
        <v>99</v>
      </c>
      <c r="I224">
        <f t="shared" ca="1" si="1162"/>
        <v>108</v>
      </c>
      <c r="J224">
        <f t="shared" ca="1" si="1162"/>
        <v>150</v>
      </c>
      <c r="K224">
        <f t="shared" ref="K224:L224" ca="1" si="1163">INDIRECT(ADDRESS(128,1,1,TRUE,K219))</f>
        <v>81</v>
      </c>
      <c r="L224">
        <f t="shared" ca="1" si="1163"/>
        <v>33</v>
      </c>
      <c r="M224">
        <f t="shared" ref="M224:N224" ca="1" si="1164">INDIRECT(ADDRESS(128,1,1,TRUE,M219))</f>
        <v>47</v>
      </c>
      <c r="N224">
        <f t="shared" ca="1" si="1164"/>
        <v>78</v>
      </c>
      <c r="O224">
        <f t="shared" ref="O224:Q224" ca="1" si="1165">INDIRECT(ADDRESS(128,1,1,TRUE,O219))</f>
        <v>27</v>
      </c>
      <c r="P224">
        <f t="shared" ca="1" si="1165"/>
        <v>33</v>
      </c>
      <c r="Q224">
        <f t="shared" ca="1" si="1165"/>
        <v>148</v>
      </c>
      <c r="R224">
        <f t="shared" ref="R224:S224" ca="1" si="1166">INDIRECT(ADDRESS(128,1,1,TRUE,R219))</f>
        <v>360</v>
      </c>
      <c r="S224">
        <f t="shared" ca="1" si="1166"/>
        <v>19</v>
      </c>
      <c r="W224" s="4" t="s">
        <v>92</v>
      </c>
      <c r="X224" s="7">
        <f ca="1">C224*100/C$151</f>
        <v>20.227920227920229</v>
      </c>
      <c r="Y224" s="7">
        <f t="shared" ref="Y224:AE226" ca="1" si="1167">D224*100/D$6</f>
        <v>22.891566265060241</v>
      </c>
      <c r="Z224" s="7">
        <f t="shared" ca="1" si="1167"/>
        <v>23.204419889502763</v>
      </c>
      <c r="AA224" s="7">
        <f t="shared" ca="1" si="1167"/>
        <v>22.300884955752213</v>
      </c>
      <c r="AB224" s="7">
        <f t="shared" ca="1" si="1167"/>
        <v>22.993492407809111</v>
      </c>
      <c r="AC224" s="7">
        <f t="shared" ca="1" si="1167"/>
        <v>26.541554959785522</v>
      </c>
      <c r="AD224" s="7">
        <f t="shared" ca="1" si="1167"/>
        <v>29.589041095890412</v>
      </c>
      <c r="AE224" s="7">
        <f t="shared" ca="1" si="1167"/>
        <v>24.077046548956663</v>
      </c>
      <c r="AF224" s="11" t="s">
        <v>92</v>
      </c>
      <c r="AG224" s="7">
        <f t="shared" ref="AG224:AO226" ca="1" si="1168">K224*100/K$6</f>
        <v>16.839916839916839</v>
      </c>
      <c r="AH224" s="7">
        <f t="shared" ca="1" si="1168"/>
        <v>12.5</v>
      </c>
      <c r="AI224" s="7">
        <f t="shared" ca="1" si="1168"/>
        <v>15.719063545150501</v>
      </c>
      <c r="AJ224" s="7">
        <f t="shared" ca="1" si="1168"/>
        <v>15.506958250497018</v>
      </c>
      <c r="AK224" s="7">
        <f t="shared" ca="1" si="1168"/>
        <v>26.470588235294116</v>
      </c>
      <c r="AL224" s="7">
        <f t="shared" ca="1" si="1168"/>
        <v>23.571428571428573</v>
      </c>
      <c r="AM224" s="7">
        <f t="shared" ca="1" si="1168"/>
        <v>23.49206349206349</v>
      </c>
      <c r="AN224" s="7">
        <f t="shared" ca="1" si="1168"/>
        <v>31.088082901554404</v>
      </c>
      <c r="AO224" s="7">
        <f t="shared" ca="1" si="1168"/>
        <v>33.333333333333336</v>
      </c>
      <c r="AX224" s="19"/>
    </row>
    <row r="225" spans="1:64">
      <c r="B225" t="s">
        <v>9</v>
      </c>
      <c r="C225">
        <f ca="1">INDIRECT(ADDRESS(128,2,1,TRUE,C219))</f>
        <v>387</v>
      </c>
      <c r="D225">
        <f t="shared" ref="D225:J225" ca="1" si="1169">INDIRECT(ADDRESS(128,2,1,TRUE,D219))</f>
        <v>125</v>
      </c>
      <c r="E225">
        <f t="shared" ca="1" si="1169"/>
        <v>139</v>
      </c>
      <c r="F225">
        <f t="shared" ca="1" si="1169"/>
        <v>210</v>
      </c>
      <c r="G225">
        <f t="shared" ca="1" si="1169"/>
        <v>140</v>
      </c>
      <c r="H225">
        <f t="shared" ca="1" si="1169"/>
        <v>121</v>
      </c>
      <c r="I225">
        <f t="shared" ca="1" si="1169"/>
        <v>116</v>
      </c>
      <c r="J225">
        <f t="shared" ca="1" si="1169"/>
        <v>222</v>
      </c>
      <c r="K225">
        <f t="shared" ref="K225:L225" ca="1" si="1170">INDIRECT(ADDRESS(128,2,1,TRUE,K219))</f>
        <v>183</v>
      </c>
      <c r="L225">
        <f t="shared" ca="1" si="1170"/>
        <v>107</v>
      </c>
      <c r="M225">
        <f t="shared" ref="M225:N225" ca="1" si="1171">INDIRECT(ADDRESS(128,2,1,TRUE,M219))</f>
        <v>108</v>
      </c>
      <c r="N225">
        <f t="shared" ca="1" si="1171"/>
        <v>197</v>
      </c>
      <c r="O225">
        <f t="shared" ref="O225:Q225" ca="1" si="1172">INDIRECT(ADDRESS(128,2,1,TRUE,O219))</f>
        <v>34</v>
      </c>
      <c r="P225">
        <f t="shared" ca="1" si="1172"/>
        <v>56</v>
      </c>
      <c r="Q225">
        <f t="shared" ca="1" si="1172"/>
        <v>215</v>
      </c>
      <c r="R225">
        <f t="shared" ref="R225:S225" ca="1" si="1173">INDIRECT(ADDRESS(128,2,1,TRUE,R219))</f>
        <v>368</v>
      </c>
      <c r="S225">
        <f t="shared" ca="1" si="1173"/>
        <v>19</v>
      </c>
      <c r="W225" s="4" t="s">
        <v>9</v>
      </c>
      <c r="X225" s="7">
        <f ca="1">C225*100/C$151</f>
        <v>36.752136752136749</v>
      </c>
      <c r="Y225" s="7">
        <f t="shared" ca="1" si="1167"/>
        <v>37.650602409638552</v>
      </c>
      <c r="Z225" s="7">
        <f t="shared" ca="1" si="1167"/>
        <v>38.39779005524862</v>
      </c>
      <c r="AA225" s="7">
        <f t="shared" ca="1" si="1167"/>
        <v>37.168141592920357</v>
      </c>
      <c r="AB225" s="7">
        <f t="shared" ca="1" si="1167"/>
        <v>30.368763557483732</v>
      </c>
      <c r="AC225" s="7">
        <f t="shared" ca="1" si="1167"/>
        <v>32.439678284182307</v>
      </c>
      <c r="AD225" s="7">
        <f t="shared" ca="1" si="1167"/>
        <v>31.780821917808218</v>
      </c>
      <c r="AE225" s="7">
        <f t="shared" ca="1" si="1167"/>
        <v>35.634028892455859</v>
      </c>
      <c r="AF225" s="11" t="s">
        <v>9</v>
      </c>
      <c r="AG225" s="7">
        <f t="shared" ca="1" si="1168"/>
        <v>38.045738045738048</v>
      </c>
      <c r="AH225" s="7">
        <f t="shared" ca="1" si="1168"/>
        <v>40.530303030303031</v>
      </c>
      <c r="AI225" s="7">
        <f t="shared" ca="1" si="1168"/>
        <v>36.120401337792643</v>
      </c>
      <c r="AJ225" s="7">
        <f t="shared" ca="1" si="1168"/>
        <v>39.165009940357855</v>
      </c>
      <c r="AK225" s="7">
        <f t="shared" ca="1" si="1168"/>
        <v>33.333333333333336</v>
      </c>
      <c r="AL225" s="7">
        <f t="shared" ca="1" si="1168"/>
        <v>40</v>
      </c>
      <c r="AM225" s="7">
        <f t="shared" ca="1" si="1168"/>
        <v>34.126984126984127</v>
      </c>
      <c r="AN225" s="7">
        <f t="shared" ca="1" si="1168"/>
        <v>31.778929188255614</v>
      </c>
      <c r="AO225" s="7">
        <f t="shared" ca="1" si="1168"/>
        <v>33.333333333333336</v>
      </c>
      <c r="AQ225" s="10">
        <f ca="1">Y225-$AX225</f>
        <v>2.1877503010368358</v>
      </c>
      <c r="AR225" s="10">
        <f t="shared" ref="AR225:AR226" ca="1" si="1174">Z225-$AX225</f>
        <v>2.9349379466469045</v>
      </c>
      <c r="AS225" s="10">
        <f t="shared" ref="AS225:AS226" ca="1" si="1175">AA225-$AX225</f>
        <v>1.7052894843186408</v>
      </c>
      <c r="AT225" s="10">
        <f t="shared" ref="AT225:AT226" ca="1" si="1176">AB225-$AX225</f>
        <v>-5.0940885511179843</v>
      </c>
      <c r="AU225" s="10">
        <f t="shared" ref="AU225:AU226" ca="1" si="1177">AC225-$AX225</f>
        <v>-3.0231738244194091</v>
      </c>
      <c r="AV225" s="10">
        <f t="shared" ref="AV225:AV226" ca="1" si="1178">AD225-$AX225</f>
        <v>-3.6820301907934976</v>
      </c>
      <c r="AW225" s="10">
        <f t="shared" ref="AW225:AW226" ca="1" si="1179">AE225-$AX225</f>
        <v>0.17117678385414337</v>
      </c>
      <c r="AX225" s="18">
        <f ca="1">AVERAGE(X225:AC225)</f>
        <v>35.462852108601716</v>
      </c>
      <c r="AY225" s="10">
        <f ca="1">AG225-$X225</f>
        <v>1.2936012936012986</v>
      </c>
      <c r="AZ225" s="10">
        <f t="shared" ref="AZ225:AZ226" ca="1" si="1180">AH225-$X225</f>
        <v>3.7781662781662817</v>
      </c>
      <c r="BA225" s="10">
        <f t="shared" ref="BA225:BA226" ca="1" si="1181">AI225-$X225</f>
        <v>-0.63173541434410652</v>
      </c>
      <c r="BB225" s="10">
        <f t="shared" ref="BB225:BB226" ca="1" si="1182">AJ225-$X225</f>
        <v>2.4128731882211056</v>
      </c>
      <c r="BC225" s="10">
        <f t="shared" ref="BC225:BC226" ca="1" si="1183">AK225-$X225</f>
        <v>-3.4188034188034138</v>
      </c>
      <c r="BD225" s="10">
        <f t="shared" ref="BD225:BD226" ca="1" si="1184">AL225-$X225</f>
        <v>3.2478632478632505</v>
      </c>
      <c r="BE225" s="10">
        <f t="shared" ref="BE225:BE226" ca="1" si="1185">AM225-$X225</f>
        <v>-2.6251526251526229</v>
      </c>
      <c r="BF225" s="10">
        <f t="shared" ref="BF225:BF226" ca="1" si="1186">AN225-$X225</f>
        <v>-4.9732075638811359</v>
      </c>
      <c r="BG225" s="10">
        <f t="shared" ref="BG225:BG226" ca="1" si="1187">AO225-$X225</f>
        <v>-3.4188034188034138</v>
      </c>
      <c r="BI225" s="3">
        <f ca="1">Y225-Z225</f>
        <v>-0.74718764561006878</v>
      </c>
      <c r="BJ225" s="3">
        <f ca="1">AG225-AH225</f>
        <v>-2.4845649845649831</v>
      </c>
      <c r="BK225" s="3">
        <f ca="1">AI225-AJ225</f>
        <v>-3.0446086025652122</v>
      </c>
      <c r="BL225" s="3">
        <f ca="1">AK225-AL225</f>
        <v>-6.6666666666666643</v>
      </c>
    </row>
    <row r="226" spans="1:64">
      <c r="B226" t="s">
        <v>10</v>
      </c>
      <c r="C226">
        <f ca="1">INDIRECT(ADDRESS(128,3,1,TRUE,C219))</f>
        <v>449</v>
      </c>
      <c r="D226">
        <f t="shared" ref="D226:J226" ca="1" si="1188">INDIRECT(ADDRESS(128,3,1,TRUE,D219))</f>
        <v>131</v>
      </c>
      <c r="E226">
        <f t="shared" ca="1" si="1188"/>
        <v>139</v>
      </c>
      <c r="F226">
        <f t="shared" ca="1" si="1188"/>
        <v>229</v>
      </c>
      <c r="G226">
        <f t="shared" ca="1" si="1188"/>
        <v>215</v>
      </c>
      <c r="H226">
        <f t="shared" ca="1" si="1188"/>
        <v>153</v>
      </c>
      <c r="I226">
        <f t="shared" ca="1" si="1188"/>
        <v>141</v>
      </c>
      <c r="J226">
        <f t="shared" ca="1" si="1188"/>
        <v>251</v>
      </c>
      <c r="K226">
        <f t="shared" ref="K226:L226" ca="1" si="1189">INDIRECT(ADDRESS(128,3,1,TRUE,K219))</f>
        <v>217</v>
      </c>
      <c r="L226">
        <f t="shared" ca="1" si="1189"/>
        <v>124</v>
      </c>
      <c r="M226">
        <f t="shared" ref="M226:N226" ca="1" si="1190">INDIRECT(ADDRESS(128,3,1,TRUE,M219))</f>
        <v>144</v>
      </c>
      <c r="N226">
        <f t="shared" ca="1" si="1190"/>
        <v>228</v>
      </c>
      <c r="O226">
        <f t="shared" ref="O226:Q226" ca="1" si="1191">INDIRECT(ADDRESS(128,3,1,TRUE,O219))</f>
        <v>41</v>
      </c>
      <c r="P226">
        <f t="shared" ca="1" si="1191"/>
        <v>51</v>
      </c>
      <c r="Q226">
        <f t="shared" ca="1" si="1191"/>
        <v>267</v>
      </c>
      <c r="R226">
        <f t="shared" ref="R226:S226" ca="1" si="1192">INDIRECT(ADDRESS(128,3,1,TRUE,R219))</f>
        <v>430</v>
      </c>
      <c r="S226">
        <f t="shared" ca="1" si="1192"/>
        <v>19</v>
      </c>
      <c r="V226" s="9"/>
      <c r="W226" s="4" t="s">
        <v>10</v>
      </c>
      <c r="X226" s="7">
        <f ca="1">C226*100/C$151</f>
        <v>42.64007597340931</v>
      </c>
      <c r="Y226" s="7">
        <f t="shared" ca="1" si="1167"/>
        <v>39.457831325301207</v>
      </c>
      <c r="Z226" s="7">
        <f t="shared" ca="1" si="1167"/>
        <v>38.39779005524862</v>
      </c>
      <c r="AA226" s="7">
        <f t="shared" ca="1" si="1167"/>
        <v>40.530973451327434</v>
      </c>
      <c r="AB226" s="7">
        <f t="shared" ca="1" si="1167"/>
        <v>46.637744034707161</v>
      </c>
      <c r="AC226" s="7">
        <f t="shared" ca="1" si="1167"/>
        <v>41.018766756032171</v>
      </c>
      <c r="AD226" s="7">
        <f t="shared" ca="1" si="1167"/>
        <v>38.630136986301373</v>
      </c>
      <c r="AE226" s="7">
        <f t="shared" ca="1" si="1167"/>
        <v>40.288924558587482</v>
      </c>
      <c r="AF226" s="11" t="s">
        <v>10</v>
      </c>
      <c r="AG226" s="7">
        <f t="shared" ca="1" si="1168"/>
        <v>45.114345114345113</v>
      </c>
      <c r="AH226" s="7">
        <f t="shared" ca="1" si="1168"/>
        <v>46.969696969696969</v>
      </c>
      <c r="AI226" s="7">
        <f t="shared" ca="1" si="1168"/>
        <v>48.16053511705686</v>
      </c>
      <c r="AJ226" s="7">
        <f t="shared" ca="1" si="1168"/>
        <v>45.328031809145131</v>
      </c>
      <c r="AK226" s="7">
        <f t="shared" ca="1" si="1168"/>
        <v>40.196078431372548</v>
      </c>
      <c r="AL226" s="7">
        <f t="shared" ca="1" si="1168"/>
        <v>36.428571428571431</v>
      </c>
      <c r="AM226" s="7">
        <f t="shared" ca="1" si="1168"/>
        <v>42.38095238095238</v>
      </c>
      <c r="AN226" s="7">
        <f t="shared" ca="1" si="1168"/>
        <v>37.132987910189982</v>
      </c>
      <c r="AO226" s="7">
        <f t="shared" ca="1" si="1168"/>
        <v>33.333333333333336</v>
      </c>
      <c r="AQ226" s="10">
        <f ca="1">Y226-$AX226</f>
        <v>-1.989365607369777</v>
      </c>
      <c r="AR226" s="10">
        <f t="shared" ca="1" si="1174"/>
        <v>-3.0494068774223635</v>
      </c>
      <c r="AS226" s="10">
        <f t="shared" ca="1" si="1175"/>
        <v>-0.91622348134355036</v>
      </c>
      <c r="AT226" s="10">
        <f t="shared" ca="1" si="1176"/>
        <v>5.1905471020361773</v>
      </c>
      <c r="AU226" s="10">
        <f t="shared" ca="1" si="1177"/>
        <v>-0.42843017663881255</v>
      </c>
      <c r="AV226" s="10">
        <f t="shared" ca="1" si="1178"/>
        <v>-2.8170599463696107</v>
      </c>
      <c r="AW226" s="10">
        <f t="shared" ca="1" si="1179"/>
        <v>-1.1582723740835021</v>
      </c>
      <c r="AX226" s="18">
        <f ca="1">AVERAGE(X226:AC226)</f>
        <v>41.447196932670984</v>
      </c>
      <c r="AY226" s="10">
        <f ca="1">AG226-$X226</f>
        <v>2.4742691409358031</v>
      </c>
      <c r="AZ226" s="10">
        <f t="shared" ca="1" si="1180"/>
        <v>4.3296209962876588</v>
      </c>
      <c r="BA226" s="10">
        <f t="shared" ca="1" si="1181"/>
        <v>5.5204591436475496</v>
      </c>
      <c r="BB226" s="10">
        <f t="shared" ca="1" si="1182"/>
        <v>2.6879558357358206</v>
      </c>
      <c r="BC226" s="10">
        <f t="shared" ca="1" si="1183"/>
        <v>-2.4439975420367617</v>
      </c>
      <c r="BD226" s="10">
        <f t="shared" ca="1" si="1184"/>
        <v>-6.2115045448378794</v>
      </c>
      <c r="BE226" s="10">
        <f t="shared" ca="1" si="1185"/>
        <v>-0.2591235924569304</v>
      </c>
      <c r="BF226" s="10">
        <f t="shared" ca="1" si="1186"/>
        <v>-5.507088063219328</v>
      </c>
      <c r="BG226" s="10">
        <f t="shared" ca="1" si="1187"/>
        <v>-9.3067426400759743</v>
      </c>
      <c r="BI226" s="3">
        <f ca="1">Y226-Z226</f>
        <v>1.0600412700525865</v>
      </c>
      <c r="BJ226" s="3">
        <f ca="1">AG226-AH226</f>
        <v>-1.8553518553518558</v>
      </c>
      <c r="BK226" s="3">
        <f ca="1">AI226-AJ226</f>
        <v>2.832503307911729</v>
      </c>
      <c r="BL226" s="3">
        <f ca="1">AK226-AL226</f>
        <v>3.7675070028011177</v>
      </c>
    </row>
    <row r="227" spans="1:64">
      <c r="B227">
        <f ca="1">SUM(C225:C226)</f>
        <v>836</v>
      </c>
      <c r="Y227" s="7"/>
      <c r="Z227" s="7"/>
      <c r="AA227" s="7"/>
      <c r="AB227" s="7"/>
      <c r="AC227" s="7"/>
      <c r="AG227" s="7"/>
      <c r="AX227" s="19"/>
    </row>
    <row r="228" spans="1:64">
      <c r="C228" t="s">
        <v>102</v>
      </c>
      <c r="D228" t="s">
        <v>103</v>
      </c>
      <c r="E228" t="s">
        <v>104</v>
      </c>
      <c r="F228" t="s">
        <v>97</v>
      </c>
      <c r="G228" t="s">
        <v>98</v>
      </c>
      <c r="H228" t="s">
        <v>99</v>
      </c>
      <c r="I228" t="s">
        <v>100</v>
      </c>
      <c r="J228" t="s">
        <v>101</v>
      </c>
      <c r="K228" t="s">
        <v>106</v>
      </c>
      <c r="L228" t="s">
        <v>108</v>
      </c>
      <c r="M228" t="s">
        <v>109</v>
      </c>
      <c r="N228" t="s">
        <v>112</v>
      </c>
      <c r="O228" t="s">
        <v>117</v>
      </c>
      <c r="P228" t="s">
        <v>118</v>
      </c>
      <c r="Q228" t="s">
        <v>121</v>
      </c>
      <c r="R228" t="s">
        <v>119</v>
      </c>
      <c r="S228" t="s">
        <v>120</v>
      </c>
      <c r="U228" s="1" t="s">
        <v>53</v>
      </c>
      <c r="V228" s="1" t="s">
        <v>134</v>
      </c>
      <c r="W228" s="4" t="s">
        <v>153</v>
      </c>
      <c r="X228" s="8" t="s">
        <v>102</v>
      </c>
      <c r="Y228" s="8" t="s">
        <v>103</v>
      </c>
      <c r="Z228" s="8" t="s">
        <v>104</v>
      </c>
      <c r="AA228" s="8" t="s">
        <v>97</v>
      </c>
      <c r="AB228" s="8" t="s">
        <v>98</v>
      </c>
      <c r="AC228" s="8" t="s">
        <v>99</v>
      </c>
      <c r="AD228" s="8" t="s">
        <v>100</v>
      </c>
      <c r="AE228" s="8" t="s">
        <v>101</v>
      </c>
      <c r="AF228" s="11" t="s">
        <v>153</v>
      </c>
      <c r="AG228" s="8" t="s">
        <v>106</v>
      </c>
      <c r="AH228" s="8" t="s">
        <v>108</v>
      </c>
      <c r="AI228" s="8" t="s">
        <v>109</v>
      </c>
      <c r="AJ228" s="8" t="s">
        <v>112</v>
      </c>
      <c r="AK228" s="12" t="s">
        <v>117</v>
      </c>
      <c r="AL228" s="12" t="s">
        <v>118</v>
      </c>
      <c r="AM228" s="12" t="s">
        <v>121</v>
      </c>
      <c r="AN228" s="12" t="s">
        <v>119</v>
      </c>
      <c r="AO228" s="12" t="s">
        <v>120</v>
      </c>
      <c r="AX228" s="19"/>
    </row>
    <row r="229" spans="1:64">
      <c r="A229" s="1" t="s">
        <v>53</v>
      </c>
      <c r="B229" t="s">
        <v>92</v>
      </c>
      <c r="C229">
        <f ca="1">INDIRECT(ADDRESS(131,1,1,TRUE,C228))-B$151</f>
        <v>247</v>
      </c>
      <c r="D229">
        <f t="shared" ref="D229:N229" ca="1" si="1193">INDIRECT(ADDRESS(131,1,1,TRUE,D228))</f>
        <v>95</v>
      </c>
      <c r="E229">
        <f t="shared" ca="1" si="1193"/>
        <v>95</v>
      </c>
      <c r="F229">
        <f t="shared" ca="1" si="1193"/>
        <v>151</v>
      </c>
      <c r="G229">
        <f t="shared" ca="1" si="1193"/>
        <v>118</v>
      </c>
      <c r="H229">
        <f t="shared" ca="1" si="1193"/>
        <v>98</v>
      </c>
      <c r="I229">
        <f t="shared" ca="1" si="1193"/>
        <v>119</v>
      </c>
      <c r="J229">
        <f t="shared" ca="1" si="1193"/>
        <v>168</v>
      </c>
      <c r="K229">
        <f t="shared" ca="1" si="1193"/>
        <v>89</v>
      </c>
      <c r="L229">
        <f t="shared" ca="1" si="1193"/>
        <v>47</v>
      </c>
      <c r="M229">
        <f t="shared" ca="1" si="1193"/>
        <v>56</v>
      </c>
      <c r="N229">
        <f t="shared" ca="1" si="1193"/>
        <v>94</v>
      </c>
      <c r="O229">
        <f t="shared" ref="O229:Q229" ca="1" si="1194">INDIRECT(ADDRESS(131,1,1,TRUE,O228))</f>
        <v>28</v>
      </c>
      <c r="P229">
        <f t="shared" ca="1" si="1194"/>
        <v>39</v>
      </c>
      <c r="Q229">
        <f t="shared" ca="1" si="1194"/>
        <v>166</v>
      </c>
      <c r="R229">
        <f t="shared" ref="R229:S229" ca="1" si="1195">INDIRECT(ADDRESS(131,1,1,TRUE,R228))</f>
        <v>396</v>
      </c>
      <c r="S229">
        <f t="shared" ca="1" si="1195"/>
        <v>17</v>
      </c>
      <c r="W229" s="4" t="s">
        <v>92</v>
      </c>
      <c r="X229" s="7">
        <f ca="1">C229*100/C$151</f>
        <v>23.456790123456791</v>
      </c>
      <c r="Y229" s="7">
        <f t="shared" ref="Y229:AE231" ca="1" si="1196">D229*100/D$6</f>
        <v>28.6144578313253</v>
      </c>
      <c r="Z229" s="7">
        <f t="shared" ca="1" si="1196"/>
        <v>26.243093922651934</v>
      </c>
      <c r="AA229" s="7">
        <f t="shared" ca="1" si="1196"/>
        <v>26.725663716814161</v>
      </c>
      <c r="AB229" s="7">
        <f t="shared" ca="1" si="1196"/>
        <v>25.596529284164859</v>
      </c>
      <c r="AC229" s="7">
        <f t="shared" ca="1" si="1196"/>
        <v>26.273458445040216</v>
      </c>
      <c r="AD229" s="7">
        <f t="shared" ca="1" si="1196"/>
        <v>32.602739726027394</v>
      </c>
      <c r="AE229" s="7">
        <f t="shared" ca="1" si="1196"/>
        <v>26.966292134831459</v>
      </c>
      <c r="AF229" s="11" t="s">
        <v>92</v>
      </c>
      <c r="AG229" s="7">
        <f t="shared" ref="AG229:AO231" ca="1" si="1197">K229*100/K$6</f>
        <v>18.503118503118504</v>
      </c>
      <c r="AH229" s="7">
        <f t="shared" ca="1" si="1197"/>
        <v>17.803030303030305</v>
      </c>
      <c r="AI229" s="7">
        <f t="shared" ca="1" si="1197"/>
        <v>18.729096989966557</v>
      </c>
      <c r="AJ229" s="7">
        <f t="shared" ca="1" si="1197"/>
        <v>18.687872763419485</v>
      </c>
      <c r="AK229" s="7">
        <f t="shared" ca="1" si="1197"/>
        <v>27.450980392156861</v>
      </c>
      <c r="AL229" s="7">
        <f t="shared" ca="1" si="1197"/>
        <v>27.857142857142858</v>
      </c>
      <c r="AM229" s="7">
        <f t="shared" ca="1" si="1197"/>
        <v>26.349206349206348</v>
      </c>
      <c r="AN229" s="7">
        <f t="shared" ca="1" si="1197"/>
        <v>34.196891191709845</v>
      </c>
      <c r="AO229" s="7">
        <f t="shared" ca="1" si="1197"/>
        <v>29.82456140350877</v>
      </c>
      <c r="AX229" s="19"/>
    </row>
    <row r="230" spans="1:64">
      <c r="B230" t="s">
        <v>9</v>
      </c>
      <c r="C230">
        <f ca="1">INDIRECT(ADDRESS(131,2,1,TRUE,C228))</f>
        <v>675</v>
      </c>
      <c r="D230">
        <f t="shared" ref="D230:J230" ca="1" si="1198">INDIRECT(ADDRESS(131,2,1,TRUE,D228))</f>
        <v>203</v>
      </c>
      <c r="E230">
        <f t="shared" ca="1" si="1198"/>
        <v>218</v>
      </c>
      <c r="F230">
        <f t="shared" ca="1" si="1198"/>
        <v>344</v>
      </c>
      <c r="G230">
        <f t="shared" ca="1" si="1198"/>
        <v>281</v>
      </c>
      <c r="H230">
        <f t="shared" ca="1" si="1198"/>
        <v>229</v>
      </c>
      <c r="I230">
        <f t="shared" ca="1" si="1198"/>
        <v>223</v>
      </c>
      <c r="J230">
        <f t="shared" ca="1" si="1198"/>
        <v>377</v>
      </c>
      <c r="K230">
        <f t="shared" ref="K230:L230" ca="1" si="1199">INDIRECT(ADDRESS(131,2,1,TRUE,K228))</f>
        <v>333</v>
      </c>
      <c r="L230">
        <f t="shared" ca="1" si="1199"/>
        <v>178</v>
      </c>
      <c r="M230">
        <f t="shared" ref="M230:N230" ca="1" si="1200">INDIRECT(ADDRESS(131,2,1,TRUE,M228))</f>
        <v>192</v>
      </c>
      <c r="N230">
        <f t="shared" ca="1" si="1200"/>
        <v>354</v>
      </c>
      <c r="O230">
        <f t="shared" ref="O230:Q230" ca="1" si="1201">INDIRECT(ADDRESS(131,2,1,TRUE,O228))</f>
        <v>63</v>
      </c>
      <c r="P230">
        <f t="shared" ca="1" si="1201"/>
        <v>81</v>
      </c>
      <c r="Q230">
        <f t="shared" ca="1" si="1201"/>
        <v>388</v>
      </c>
      <c r="R230">
        <f t="shared" ref="R230:S230" ca="1" si="1202">INDIRECT(ADDRESS(131,2,1,TRUE,R228))</f>
        <v>641</v>
      </c>
      <c r="S230">
        <f t="shared" ca="1" si="1202"/>
        <v>34</v>
      </c>
      <c r="W230" s="4" t="s">
        <v>9</v>
      </c>
      <c r="X230" s="7">
        <f ca="1">C230*100/C$151</f>
        <v>64.102564102564102</v>
      </c>
      <c r="Y230" s="7">
        <f t="shared" ca="1" si="1196"/>
        <v>61.144578313253014</v>
      </c>
      <c r="Z230" s="7">
        <f t="shared" ca="1" si="1196"/>
        <v>60.22099447513812</v>
      </c>
      <c r="AA230" s="7">
        <f t="shared" ca="1" si="1196"/>
        <v>60.884955752212392</v>
      </c>
      <c r="AB230" s="7">
        <f t="shared" ca="1" si="1196"/>
        <v>60.954446854663772</v>
      </c>
      <c r="AC230" s="7">
        <f t="shared" ca="1" si="1196"/>
        <v>61.394101876675606</v>
      </c>
      <c r="AD230" s="7">
        <f t="shared" ca="1" si="1196"/>
        <v>61.095890410958901</v>
      </c>
      <c r="AE230" s="7">
        <f t="shared" ca="1" si="1196"/>
        <v>60.513643659711079</v>
      </c>
      <c r="AF230" s="11" t="s">
        <v>9</v>
      </c>
      <c r="AG230" s="7">
        <f t="shared" ca="1" si="1197"/>
        <v>69.230769230769226</v>
      </c>
      <c r="AH230" s="7">
        <f t="shared" ca="1" si="1197"/>
        <v>67.424242424242422</v>
      </c>
      <c r="AI230" s="7">
        <f t="shared" ca="1" si="1197"/>
        <v>64.214046822742475</v>
      </c>
      <c r="AJ230" s="7">
        <f t="shared" ca="1" si="1197"/>
        <v>70.377733598409549</v>
      </c>
      <c r="AK230" s="7">
        <f t="shared" ca="1" si="1197"/>
        <v>61.764705882352942</v>
      </c>
      <c r="AL230" s="7">
        <f t="shared" ca="1" si="1197"/>
        <v>57.857142857142854</v>
      </c>
      <c r="AM230" s="7">
        <f t="shared" ca="1" si="1197"/>
        <v>61.587301587301589</v>
      </c>
      <c r="AN230" s="7">
        <f t="shared" ca="1" si="1197"/>
        <v>55.354058721934372</v>
      </c>
      <c r="AO230" s="7">
        <f t="shared" ca="1" si="1197"/>
        <v>59.649122807017541</v>
      </c>
      <c r="AQ230" s="10">
        <f ca="1">Y230-$AX230</f>
        <v>-0.30569524916482038</v>
      </c>
      <c r="AR230" s="10">
        <f t="shared" ref="AR230:AR231" ca="1" si="1203">Z230-$AX230</f>
        <v>-1.2292790872797141</v>
      </c>
      <c r="AS230" s="10">
        <f t="shared" ref="AS230:AS231" ca="1" si="1204">AA230-$AX230</f>
        <v>-0.56531781020544258</v>
      </c>
      <c r="AT230" s="10">
        <f t="shared" ref="AT230:AT231" ca="1" si="1205">AB230-$AX230</f>
        <v>-0.49582670775406257</v>
      </c>
      <c r="AU230" s="10">
        <f t="shared" ref="AU230:AU231" ca="1" si="1206">AC230-$AX230</f>
        <v>-5.6171685742228306E-2</v>
      </c>
      <c r="AV230" s="10">
        <f t="shared" ref="AV230:AV231" ca="1" si="1207">AD230-$AX230</f>
        <v>-0.35438315145893284</v>
      </c>
      <c r="AW230" s="10">
        <f t="shared" ref="AW230:AW231" ca="1" si="1208">AE230-$AX230</f>
        <v>-0.9366299027067555</v>
      </c>
      <c r="AX230" s="18">
        <f ca="1">AVERAGE(X230:AC230)</f>
        <v>61.450273562417834</v>
      </c>
      <c r="AY230" s="10">
        <f ca="1">AG230-$X230</f>
        <v>5.1282051282051242</v>
      </c>
      <c r="AZ230" s="10">
        <f t="shared" ref="AZ230:AZ231" ca="1" si="1209">AH230-$X230</f>
        <v>3.3216783216783199</v>
      </c>
      <c r="BA230" s="10">
        <f t="shared" ref="BA230:BA231" ca="1" si="1210">AI230-$X230</f>
        <v>0.11148272017837257</v>
      </c>
      <c r="BB230" s="10">
        <f t="shared" ref="BB230:BB231" ca="1" si="1211">AJ230-$X230</f>
        <v>6.2751694958454465</v>
      </c>
      <c r="BC230" s="10">
        <f t="shared" ref="BC230:BC231" ca="1" si="1212">AK230-$X230</f>
        <v>-2.3378582202111602</v>
      </c>
      <c r="BD230" s="10">
        <f t="shared" ref="BD230:BD231" ca="1" si="1213">AL230-$X230</f>
        <v>-6.2454212454212481</v>
      </c>
      <c r="BE230" s="10">
        <f t="shared" ref="BE230:BE231" ca="1" si="1214">AM230-$X230</f>
        <v>-2.5152625152625134</v>
      </c>
      <c r="BF230" s="10">
        <f t="shared" ref="BF230:BF231" ca="1" si="1215">AN230-$X230</f>
        <v>-8.7485053806297302</v>
      </c>
      <c r="BG230" s="10">
        <f t="shared" ref="BG230:BG231" ca="1" si="1216">AO230-$X230</f>
        <v>-4.4534412955465612</v>
      </c>
      <c r="BI230" s="3">
        <f ca="1">Y230-Z230</f>
        <v>0.92358383811489375</v>
      </c>
      <c r="BJ230" s="3">
        <f ca="1">AG230-AH230</f>
        <v>1.8065268065268043</v>
      </c>
      <c r="BK230" s="3">
        <f ca="1">AI230-AJ230</f>
        <v>-6.1636867756670739</v>
      </c>
      <c r="BL230" s="3">
        <f ca="1">AK230-AL230</f>
        <v>3.9075630252100879</v>
      </c>
    </row>
    <row r="231" spans="1:64">
      <c r="B231" t="s">
        <v>10</v>
      </c>
      <c r="C231">
        <f ca="1">INDIRECT(ADDRESS(131,3,1,TRUE,C228))</f>
        <v>127</v>
      </c>
      <c r="D231">
        <f t="shared" ref="D231:J231" ca="1" si="1217">INDIRECT(ADDRESS(131,3,1,TRUE,D228))</f>
        <v>34</v>
      </c>
      <c r="E231">
        <f t="shared" ca="1" si="1217"/>
        <v>49</v>
      </c>
      <c r="F231">
        <f t="shared" ca="1" si="1217"/>
        <v>70</v>
      </c>
      <c r="G231">
        <f t="shared" ca="1" si="1217"/>
        <v>62</v>
      </c>
      <c r="H231">
        <f t="shared" ca="1" si="1217"/>
        <v>46</v>
      </c>
      <c r="I231">
        <f t="shared" ca="1" si="1217"/>
        <v>23</v>
      </c>
      <c r="J231">
        <f t="shared" ca="1" si="1217"/>
        <v>78</v>
      </c>
      <c r="K231">
        <f t="shared" ref="K231:L231" ca="1" si="1218">INDIRECT(ADDRESS(131,3,1,TRUE,K228))</f>
        <v>59</v>
      </c>
      <c r="L231">
        <f t="shared" ca="1" si="1218"/>
        <v>39</v>
      </c>
      <c r="M231">
        <f t="shared" ref="M231:N231" ca="1" si="1219">INDIRECT(ADDRESS(131,3,1,TRUE,M228))</f>
        <v>51</v>
      </c>
      <c r="N231">
        <f t="shared" ca="1" si="1219"/>
        <v>55</v>
      </c>
      <c r="O231">
        <f t="shared" ref="O231:Q231" ca="1" si="1220">INDIRECT(ADDRESS(131,3,1,TRUE,O228))</f>
        <v>11</v>
      </c>
      <c r="P231">
        <f t="shared" ca="1" si="1220"/>
        <v>20</v>
      </c>
      <c r="Q231">
        <f t="shared" ca="1" si="1220"/>
        <v>76</v>
      </c>
      <c r="R231">
        <f t="shared" ref="R231:S231" ca="1" si="1221">INDIRECT(ADDRESS(131,3,1,TRUE,R228))</f>
        <v>121</v>
      </c>
      <c r="S231">
        <f t="shared" ca="1" si="1221"/>
        <v>6</v>
      </c>
      <c r="V231" s="9"/>
      <c r="W231" s="4" t="s">
        <v>10</v>
      </c>
      <c r="X231" s="7">
        <f ca="1">C231*100/C$151</f>
        <v>12.060778727445394</v>
      </c>
      <c r="Y231" s="7">
        <f t="shared" ca="1" si="1196"/>
        <v>10.240963855421686</v>
      </c>
      <c r="Z231" s="7">
        <f t="shared" ca="1" si="1196"/>
        <v>13.535911602209945</v>
      </c>
      <c r="AA231" s="7">
        <f t="shared" ca="1" si="1196"/>
        <v>12.389380530973451</v>
      </c>
      <c r="AB231" s="7">
        <f t="shared" ca="1" si="1196"/>
        <v>13.449023861171366</v>
      </c>
      <c r="AC231" s="7">
        <f t="shared" ca="1" si="1196"/>
        <v>12.332439678284182</v>
      </c>
      <c r="AD231" s="7">
        <f t="shared" ca="1" si="1196"/>
        <v>6.3013698630136989</v>
      </c>
      <c r="AE231" s="7">
        <f t="shared" ca="1" si="1196"/>
        <v>12.520064205457464</v>
      </c>
      <c r="AF231" s="11" t="s">
        <v>10</v>
      </c>
      <c r="AG231" s="7">
        <f t="shared" ca="1" si="1197"/>
        <v>12.266112266112266</v>
      </c>
      <c r="AH231" s="7">
        <f t="shared" ca="1" si="1197"/>
        <v>14.772727272727273</v>
      </c>
      <c r="AI231" s="7">
        <f t="shared" ca="1" si="1197"/>
        <v>17.056856187290968</v>
      </c>
      <c r="AJ231" s="7">
        <f t="shared" ca="1" si="1197"/>
        <v>10.934393638170974</v>
      </c>
      <c r="AK231" s="7">
        <f t="shared" ca="1" si="1197"/>
        <v>10.784313725490197</v>
      </c>
      <c r="AL231" s="7">
        <f t="shared" ca="1" si="1197"/>
        <v>14.285714285714286</v>
      </c>
      <c r="AM231" s="7">
        <f t="shared" ca="1" si="1197"/>
        <v>12.063492063492063</v>
      </c>
      <c r="AN231" s="7">
        <f t="shared" ca="1" si="1197"/>
        <v>10.449050086355786</v>
      </c>
      <c r="AO231" s="7">
        <f t="shared" ca="1" si="1197"/>
        <v>10.526315789473685</v>
      </c>
      <c r="AQ231" s="10">
        <f ca="1">Y231-$AX231</f>
        <v>-2.0937858538293188</v>
      </c>
      <c r="AR231" s="10">
        <f t="shared" ca="1" si="1203"/>
        <v>1.2011618929589396</v>
      </c>
      <c r="AS231" s="10">
        <f t="shared" ca="1" si="1204"/>
        <v>5.4630821722446044E-2</v>
      </c>
      <c r="AT231" s="10">
        <f t="shared" ca="1" si="1205"/>
        <v>1.1142741519203607</v>
      </c>
      <c r="AU231" s="10">
        <f t="shared" ca="1" si="1206"/>
        <v>-2.3100309668233621E-3</v>
      </c>
      <c r="AV231" s="10">
        <f t="shared" ca="1" si="1207"/>
        <v>-6.0333798462373061</v>
      </c>
      <c r="AW231" s="10">
        <f t="shared" ca="1" si="1208"/>
        <v>0.18531449620645901</v>
      </c>
      <c r="AX231" s="18">
        <f ca="1">AVERAGE(X231:AC231)</f>
        <v>12.334749709251005</v>
      </c>
      <c r="AY231" s="10">
        <f ca="1">AG231-$X231</f>
        <v>0.20533353866687243</v>
      </c>
      <c r="AZ231" s="10">
        <f t="shared" ca="1" si="1209"/>
        <v>2.7119485452818797</v>
      </c>
      <c r="BA231" s="10">
        <f t="shared" ca="1" si="1210"/>
        <v>4.9960774598455746</v>
      </c>
      <c r="BB231" s="10">
        <f t="shared" ca="1" si="1211"/>
        <v>-1.1263850892744198</v>
      </c>
      <c r="BC231" s="10">
        <f t="shared" ca="1" si="1212"/>
        <v>-1.2764650019551969</v>
      </c>
      <c r="BD231" s="10">
        <f t="shared" ca="1" si="1213"/>
        <v>2.2249355582688928</v>
      </c>
      <c r="BE231" s="10">
        <f t="shared" ca="1" si="1214"/>
        <v>2.7133360466695677E-3</v>
      </c>
      <c r="BF231" s="10">
        <f t="shared" ca="1" si="1215"/>
        <v>-1.6117286410896074</v>
      </c>
      <c r="BG231" s="10">
        <f t="shared" ca="1" si="1216"/>
        <v>-1.5344629379717087</v>
      </c>
      <c r="BI231" s="3">
        <f ca="1">Y231-Z231</f>
        <v>-3.2949477467882584</v>
      </c>
      <c r="BJ231" s="3">
        <f ca="1">AG231-AH231</f>
        <v>-2.5066150066150072</v>
      </c>
      <c r="BK231" s="3">
        <f ca="1">AI231-AJ231</f>
        <v>6.1224625491199944</v>
      </c>
      <c r="BL231" s="3">
        <f ca="1">AK231-AL231</f>
        <v>-3.5014005602240896</v>
      </c>
    </row>
    <row r="232" spans="1:64">
      <c r="B232">
        <f ca="1">SUM(C230:C231)</f>
        <v>802</v>
      </c>
      <c r="U232" s="1" t="s">
        <v>54</v>
      </c>
      <c r="W232" s="4" t="s">
        <v>154</v>
      </c>
      <c r="X232" s="7"/>
      <c r="Y232" s="7"/>
      <c r="Z232" s="7"/>
      <c r="AA232" s="7"/>
      <c r="AB232" s="7"/>
      <c r="AC232" s="7"/>
      <c r="AD232" s="7"/>
      <c r="AE232" s="7"/>
      <c r="AF232" s="11" t="s">
        <v>154</v>
      </c>
      <c r="AG232" s="7"/>
      <c r="AH232" s="7"/>
      <c r="AI232" s="7"/>
      <c r="AJ232" s="7"/>
      <c r="AX232" s="19"/>
    </row>
    <row r="233" spans="1:64">
      <c r="A233" s="1" t="s">
        <v>54</v>
      </c>
      <c r="B233" t="s">
        <v>92</v>
      </c>
      <c r="C233">
        <f ca="1">INDIRECT(ADDRESS(134,1,1,TRUE,C228))-B$151</f>
        <v>213</v>
      </c>
      <c r="D233">
        <f t="shared" ref="D233:J233" ca="1" si="1222">INDIRECT(ADDRESS(134,1,1,TRUE,D228))</f>
        <v>81</v>
      </c>
      <c r="E233">
        <f t="shared" ca="1" si="1222"/>
        <v>82</v>
      </c>
      <c r="F233">
        <f t="shared" ca="1" si="1222"/>
        <v>133</v>
      </c>
      <c r="G233">
        <f t="shared" ca="1" si="1222"/>
        <v>104</v>
      </c>
      <c r="H233">
        <f t="shared" ca="1" si="1222"/>
        <v>91</v>
      </c>
      <c r="I233">
        <f t="shared" ca="1" si="1222"/>
        <v>108</v>
      </c>
      <c r="J233">
        <f t="shared" ca="1" si="1222"/>
        <v>155</v>
      </c>
      <c r="K233">
        <f t="shared" ref="K233:L233" ca="1" si="1223">INDIRECT(ADDRESS(134,1,1,TRUE,K228))</f>
        <v>79</v>
      </c>
      <c r="L233">
        <f t="shared" ca="1" si="1223"/>
        <v>35</v>
      </c>
      <c r="M233">
        <f t="shared" ref="M233:N233" ca="1" si="1224">INDIRECT(ADDRESS(134,1,1,TRUE,M228))</f>
        <v>48</v>
      </c>
      <c r="N233">
        <f t="shared" ca="1" si="1224"/>
        <v>75</v>
      </c>
      <c r="O233">
        <f t="shared" ref="O233:Q233" ca="1" si="1225">INDIRECT(ADDRESS(134,1,1,TRUE,O228))</f>
        <v>29</v>
      </c>
      <c r="P233">
        <f t="shared" ca="1" si="1225"/>
        <v>31</v>
      </c>
      <c r="Q233">
        <f t="shared" ca="1" si="1225"/>
        <v>145</v>
      </c>
      <c r="R233">
        <f t="shared" ref="R233:S233" ca="1" si="1226">INDIRECT(ADDRESS(134,1,1,TRUE,R228))</f>
        <v>361</v>
      </c>
      <c r="S233">
        <f t="shared" ca="1" si="1226"/>
        <v>18</v>
      </c>
      <c r="W233" s="4" t="s">
        <v>92</v>
      </c>
      <c r="X233" s="7">
        <f ca="1">C233*100/C$151</f>
        <v>20.227920227920229</v>
      </c>
      <c r="Y233" s="7">
        <f t="shared" ref="Y233:AE235" ca="1" si="1227">D233*100/D$6</f>
        <v>24.397590361445783</v>
      </c>
      <c r="Z233" s="7">
        <f t="shared" ca="1" si="1227"/>
        <v>22.651933701657459</v>
      </c>
      <c r="AA233" s="7">
        <f t="shared" ca="1" si="1227"/>
        <v>23.539823008849556</v>
      </c>
      <c r="AB233" s="7">
        <f t="shared" ca="1" si="1227"/>
        <v>22.559652928416487</v>
      </c>
      <c r="AC233" s="7">
        <f t="shared" ca="1" si="1227"/>
        <v>24.396782841823057</v>
      </c>
      <c r="AD233" s="7">
        <f t="shared" ca="1" si="1227"/>
        <v>29.589041095890412</v>
      </c>
      <c r="AE233" s="7">
        <f t="shared" ca="1" si="1227"/>
        <v>24.879614767255216</v>
      </c>
      <c r="AF233" s="11" t="s">
        <v>92</v>
      </c>
      <c r="AG233" s="7">
        <f t="shared" ref="AG233:AO235" ca="1" si="1228">K233*100/K$6</f>
        <v>16.424116424116423</v>
      </c>
      <c r="AH233" s="7">
        <f t="shared" ca="1" si="1228"/>
        <v>13.257575757575758</v>
      </c>
      <c r="AI233" s="7">
        <f t="shared" ca="1" si="1228"/>
        <v>16.053511705685619</v>
      </c>
      <c r="AJ233" s="7">
        <f t="shared" ca="1" si="1228"/>
        <v>14.910536779324056</v>
      </c>
      <c r="AK233" s="7">
        <f t="shared" ca="1" si="1228"/>
        <v>28.431372549019606</v>
      </c>
      <c r="AL233" s="7">
        <f t="shared" ca="1" si="1228"/>
        <v>22.142857142857142</v>
      </c>
      <c r="AM233" s="7">
        <f t="shared" ca="1" si="1228"/>
        <v>23.015873015873016</v>
      </c>
      <c r="AN233" s="7">
        <f t="shared" ca="1" si="1228"/>
        <v>31.174438687392055</v>
      </c>
      <c r="AO233" s="7">
        <f t="shared" ca="1" si="1228"/>
        <v>31.578947368421051</v>
      </c>
      <c r="AX233" s="19"/>
    </row>
    <row r="234" spans="1:64">
      <c r="B234" t="s">
        <v>9</v>
      </c>
      <c r="C234">
        <f ca="1">INDIRECT(ADDRESS(134,2,1,TRUE,C228))</f>
        <v>596</v>
      </c>
      <c r="D234">
        <f t="shared" ref="D234:J234" ca="1" si="1229">INDIRECT(ADDRESS(134,2,1,TRUE,D228))</f>
        <v>173</v>
      </c>
      <c r="E234">
        <f t="shared" ca="1" si="1229"/>
        <v>202</v>
      </c>
      <c r="F234">
        <f t="shared" ca="1" si="1229"/>
        <v>297</v>
      </c>
      <c r="G234">
        <f t="shared" ca="1" si="1229"/>
        <v>246</v>
      </c>
      <c r="H234">
        <f t="shared" ca="1" si="1229"/>
        <v>197</v>
      </c>
      <c r="I234">
        <f t="shared" ca="1" si="1229"/>
        <v>195</v>
      </c>
      <c r="J234">
        <f t="shared" ca="1" si="1229"/>
        <v>331</v>
      </c>
      <c r="K234">
        <f t="shared" ref="K234:L234" ca="1" si="1230">INDIRECT(ADDRESS(134,2,1,TRUE,K228))</f>
        <v>298</v>
      </c>
      <c r="L234">
        <f t="shared" ca="1" si="1230"/>
        <v>146</v>
      </c>
      <c r="M234">
        <f t="shared" ref="M234:N234" ca="1" si="1231">INDIRECT(ADDRESS(134,2,1,TRUE,M228))</f>
        <v>163</v>
      </c>
      <c r="N234">
        <f t="shared" ca="1" si="1231"/>
        <v>314</v>
      </c>
      <c r="O234">
        <f t="shared" ref="O234:Q234" ca="1" si="1232">INDIRECT(ADDRESS(134,2,1,TRUE,O228))</f>
        <v>50</v>
      </c>
      <c r="P234">
        <f t="shared" ca="1" si="1232"/>
        <v>76</v>
      </c>
      <c r="Q234">
        <f t="shared" ca="1" si="1232"/>
        <v>346</v>
      </c>
      <c r="R234">
        <f t="shared" ref="R234:S234" ca="1" si="1233">INDIRECT(ADDRESS(134,2,1,TRUE,R228))</f>
        <v>566</v>
      </c>
      <c r="S234">
        <f t="shared" ca="1" si="1233"/>
        <v>30</v>
      </c>
      <c r="W234" s="4" t="s">
        <v>9</v>
      </c>
      <c r="X234" s="7">
        <f ca="1">C234*100/C$151</f>
        <v>56.600189933523268</v>
      </c>
      <c r="Y234" s="7">
        <f t="shared" ca="1" si="1227"/>
        <v>52.108433734939759</v>
      </c>
      <c r="Z234" s="7">
        <f t="shared" ca="1" si="1227"/>
        <v>55.80110497237569</v>
      </c>
      <c r="AA234" s="7">
        <f t="shared" ca="1" si="1227"/>
        <v>52.56637168141593</v>
      </c>
      <c r="AB234" s="7">
        <f t="shared" ca="1" si="1227"/>
        <v>53.362255965292839</v>
      </c>
      <c r="AC234" s="7">
        <f t="shared" ca="1" si="1227"/>
        <v>52.815013404825734</v>
      </c>
      <c r="AD234" s="7">
        <f t="shared" ca="1" si="1227"/>
        <v>53.424657534246577</v>
      </c>
      <c r="AE234" s="7">
        <f t="shared" ca="1" si="1227"/>
        <v>53.130016051364365</v>
      </c>
      <c r="AF234" s="11" t="s">
        <v>9</v>
      </c>
      <c r="AG234" s="7">
        <f t="shared" ca="1" si="1228"/>
        <v>61.954261954261952</v>
      </c>
      <c r="AH234" s="7">
        <f t="shared" ca="1" si="1228"/>
        <v>55.303030303030305</v>
      </c>
      <c r="AI234" s="7">
        <f t="shared" ca="1" si="1228"/>
        <v>54.515050167224082</v>
      </c>
      <c r="AJ234" s="7">
        <f t="shared" ca="1" si="1228"/>
        <v>62.42544731610338</v>
      </c>
      <c r="AK234" s="7">
        <f t="shared" ca="1" si="1228"/>
        <v>49.019607843137258</v>
      </c>
      <c r="AL234" s="7">
        <f t="shared" ca="1" si="1228"/>
        <v>54.285714285714285</v>
      </c>
      <c r="AM234" s="7">
        <f t="shared" ca="1" si="1228"/>
        <v>54.920634920634917</v>
      </c>
      <c r="AN234" s="7">
        <f t="shared" ca="1" si="1228"/>
        <v>48.877374784110536</v>
      </c>
      <c r="AO234" s="7">
        <f t="shared" ca="1" si="1228"/>
        <v>52.631578947368418</v>
      </c>
      <c r="AQ234" s="10">
        <f ca="1">Y234-$AX234</f>
        <v>-1.7671278804557744</v>
      </c>
      <c r="AR234" s="10">
        <f t="shared" ref="AR234:AR235" ca="1" si="1234">Z234-$AX234</f>
        <v>1.9255433569801568</v>
      </c>
      <c r="AS234" s="10">
        <f t="shared" ref="AS234:AS235" ca="1" si="1235">AA234-$AX234</f>
        <v>-1.3091899339796029</v>
      </c>
      <c r="AT234" s="10">
        <f t="shared" ref="AT234:AT235" ca="1" si="1236">AB234-$AX234</f>
        <v>-0.51330565010269424</v>
      </c>
      <c r="AU234" s="10">
        <f t="shared" ref="AU234:AU235" ca="1" si="1237">AC234-$AX234</f>
        <v>-1.0605482105697988</v>
      </c>
      <c r="AV234" s="10">
        <f t="shared" ref="AV234:AV235" ca="1" si="1238">AD234-$AX234</f>
        <v>-0.45090408114895553</v>
      </c>
      <c r="AW234" s="10">
        <f t="shared" ref="AW234:AW235" ca="1" si="1239">AE234-$AX234</f>
        <v>-0.74554556403116834</v>
      </c>
      <c r="AX234" s="18">
        <f ca="1">AVERAGE(X234:AC234)</f>
        <v>53.875561615395533</v>
      </c>
      <c r="AY234" s="10">
        <f ca="1">AG234-$X234</f>
        <v>5.354072020738684</v>
      </c>
      <c r="AZ234" s="10">
        <f t="shared" ref="AZ234:AZ235" ca="1" si="1240">AH234-$X234</f>
        <v>-1.2971596304929633</v>
      </c>
      <c r="BA234" s="10">
        <f t="shared" ref="BA234:BA235" ca="1" si="1241">AI234-$X234</f>
        <v>-2.0851397662991857</v>
      </c>
      <c r="BB234" s="10">
        <f t="shared" ref="BB234:BB235" ca="1" si="1242">AJ234-$X234</f>
        <v>5.8252573825801122</v>
      </c>
      <c r="BC234" s="10">
        <f t="shared" ref="BC234:BC235" ca="1" si="1243">AK234-$X234</f>
        <v>-7.5805820903860095</v>
      </c>
      <c r="BD234" s="10">
        <f t="shared" ref="BD234:BD235" ca="1" si="1244">AL234-$X234</f>
        <v>-2.3144756478089832</v>
      </c>
      <c r="BE234" s="10">
        <f t="shared" ref="BE234:BE235" ca="1" si="1245">AM234-$X234</f>
        <v>-1.6795550128883505</v>
      </c>
      <c r="BF234" s="10">
        <f t="shared" ref="BF234:BF235" ca="1" si="1246">AN234-$X234</f>
        <v>-7.7228151494127317</v>
      </c>
      <c r="BG234" s="10">
        <f t="shared" ref="BG234:BG235" ca="1" si="1247">AO234-$X234</f>
        <v>-3.9686109861548502</v>
      </c>
      <c r="BI234" s="3">
        <f ca="1">Y234-Z234</f>
        <v>-3.6926712374359312</v>
      </c>
      <c r="BJ234" s="3">
        <f ca="1">AG234-AH234</f>
        <v>6.6512316512316474</v>
      </c>
      <c r="BK234" s="3">
        <f ca="1">AI234-AJ234</f>
        <v>-7.9103971488792979</v>
      </c>
      <c r="BL234" s="3">
        <f ca="1">AK234-AL234</f>
        <v>-5.2661064425770263</v>
      </c>
    </row>
    <row r="235" spans="1:64">
      <c r="B235" t="s">
        <v>10</v>
      </c>
      <c r="C235">
        <f ca="1">INDIRECT(ADDRESS(134,3,1,TRUE,C228))</f>
        <v>240</v>
      </c>
      <c r="D235">
        <f t="shared" ref="D235:J235" ca="1" si="1248">INDIRECT(ADDRESS(134,3,1,TRUE,D228))</f>
        <v>78</v>
      </c>
      <c r="E235">
        <f t="shared" ca="1" si="1248"/>
        <v>78</v>
      </c>
      <c r="F235">
        <f t="shared" ca="1" si="1248"/>
        <v>135</v>
      </c>
      <c r="G235">
        <f t="shared" ca="1" si="1248"/>
        <v>111</v>
      </c>
      <c r="H235">
        <f t="shared" ca="1" si="1248"/>
        <v>85</v>
      </c>
      <c r="I235">
        <f t="shared" ca="1" si="1248"/>
        <v>62</v>
      </c>
      <c r="J235">
        <f t="shared" ca="1" si="1248"/>
        <v>137</v>
      </c>
      <c r="K235">
        <f t="shared" ref="K235:L235" ca="1" si="1249">INDIRECT(ADDRESS(134,3,1,TRUE,K228))</f>
        <v>104</v>
      </c>
      <c r="L235">
        <f t="shared" ca="1" si="1249"/>
        <v>83</v>
      </c>
      <c r="M235">
        <f t="shared" ref="M235:N235" ca="1" si="1250">INDIRECT(ADDRESS(134,3,1,TRUE,M228))</f>
        <v>88</v>
      </c>
      <c r="N235">
        <f t="shared" ca="1" si="1250"/>
        <v>114</v>
      </c>
      <c r="O235">
        <f t="shared" ref="O235:Q235" ca="1" si="1251">INDIRECT(ADDRESS(134,3,1,TRUE,O228))</f>
        <v>23</v>
      </c>
      <c r="P235">
        <f t="shared" ca="1" si="1251"/>
        <v>33</v>
      </c>
      <c r="Q235">
        <f t="shared" ca="1" si="1251"/>
        <v>139</v>
      </c>
      <c r="R235">
        <f t="shared" ref="R235:S235" ca="1" si="1252">INDIRECT(ADDRESS(134,3,1,TRUE,R228))</f>
        <v>231</v>
      </c>
      <c r="S235">
        <f t="shared" ca="1" si="1252"/>
        <v>9</v>
      </c>
      <c r="V235" s="9"/>
      <c r="W235" s="4" t="s">
        <v>10</v>
      </c>
      <c r="X235" s="7">
        <f ca="1">C235*100/C$151</f>
        <v>22.792022792022792</v>
      </c>
      <c r="Y235" s="7">
        <f t="shared" ca="1" si="1227"/>
        <v>23.493975903614459</v>
      </c>
      <c r="Z235" s="7">
        <f t="shared" ca="1" si="1227"/>
        <v>21.546961325966851</v>
      </c>
      <c r="AA235" s="7">
        <f t="shared" ca="1" si="1227"/>
        <v>23.893805309734514</v>
      </c>
      <c r="AB235" s="7">
        <f t="shared" ca="1" si="1227"/>
        <v>24.078091106290671</v>
      </c>
      <c r="AC235" s="7">
        <f t="shared" ca="1" si="1227"/>
        <v>22.788203753351205</v>
      </c>
      <c r="AD235" s="7">
        <f t="shared" ca="1" si="1227"/>
        <v>16.986301369863014</v>
      </c>
      <c r="AE235" s="7">
        <f t="shared" ca="1" si="1227"/>
        <v>21.990369181380416</v>
      </c>
      <c r="AF235" s="11" t="s">
        <v>10</v>
      </c>
      <c r="AG235" s="7">
        <f t="shared" ca="1" si="1228"/>
        <v>21.621621621621621</v>
      </c>
      <c r="AH235" s="7">
        <f t="shared" ca="1" si="1228"/>
        <v>31.439393939393938</v>
      </c>
      <c r="AI235" s="7">
        <f t="shared" ca="1" si="1228"/>
        <v>29.431438127090303</v>
      </c>
      <c r="AJ235" s="7">
        <f t="shared" ca="1" si="1228"/>
        <v>22.664015904572565</v>
      </c>
      <c r="AK235" s="7">
        <f t="shared" ca="1" si="1228"/>
        <v>22.549019607843139</v>
      </c>
      <c r="AL235" s="7">
        <f t="shared" ca="1" si="1228"/>
        <v>23.571428571428573</v>
      </c>
      <c r="AM235" s="7">
        <f t="shared" ca="1" si="1228"/>
        <v>22.063492063492063</v>
      </c>
      <c r="AN235" s="7">
        <f t="shared" ca="1" si="1228"/>
        <v>19.948186528497409</v>
      </c>
      <c r="AO235" s="7">
        <f t="shared" ca="1" si="1228"/>
        <v>15.789473684210526</v>
      </c>
      <c r="AQ235" s="10">
        <f ca="1">Y235-$AX235</f>
        <v>0.39513253845104401</v>
      </c>
      <c r="AR235" s="10">
        <f t="shared" ca="1" si="1234"/>
        <v>-1.5518820391965633</v>
      </c>
      <c r="AS235" s="10">
        <f t="shared" ca="1" si="1235"/>
        <v>0.79496194457109937</v>
      </c>
      <c r="AT235" s="10">
        <f t="shared" ca="1" si="1236"/>
        <v>0.97924774112725643</v>
      </c>
      <c r="AU235" s="10">
        <f t="shared" ca="1" si="1237"/>
        <v>-0.31063961181220989</v>
      </c>
      <c r="AV235" s="10">
        <f t="shared" ca="1" si="1238"/>
        <v>-6.1125419953004005</v>
      </c>
      <c r="AW235" s="10">
        <f t="shared" ca="1" si="1239"/>
        <v>-1.1084741837829988</v>
      </c>
      <c r="AX235" s="18">
        <f ca="1">AVERAGE(X235:AC235)</f>
        <v>23.098843365163415</v>
      </c>
      <c r="AY235" s="10">
        <f ca="1">AG235-$X235</f>
        <v>-1.1704011704011705</v>
      </c>
      <c r="AZ235" s="10">
        <f t="shared" ca="1" si="1240"/>
        <v>8.6473711473711461</v>
      </c>
      <c r="BA235" s="10">
        <f t="shared" ca="1" si="1241"/>
        <v>6.6394153350675111</v>
      </c>
      <c r="BB235" s="10">
        <f t="shared" ca="1" si="1242"/>
        <v>-0.12800688745022626</v>
      </c>
      <c r="BC235" s="10">
        <f t="shared" ca="1" si="1243"/>
        <v>-0.24300318417965272</v>
      </c>
      <c r="BD235" s="10">
        <f t="shared" ca="1" si="1244"/>
        <v>0.77940577940578137</v>
      </c>
      <c r="BE235" s="10">
        <f t="shared" ca="1" si="1245"/>
        <v>-0.72853072853072831</v>
      </c>
      <c r="BF235" s="10">
        <f t="shared" ca="1" si="1246"/>
        <v>-2.8438362635253824</v>
      </c>
      <c r="BG235" s="10">
        <f t="shared" ca="1" si="1247"/>
        <v>-7.0025491078122659</v>
      </c>
      <c r="BI235" s="3">
        <f ca="1">Y235-Z235</f>
        <v>1.9470145776476073</v>
      </c>
      <c r="BJ235" s="3">
        <f ca="1">AG235-AH235</f>
        <v>-9.8177723177723166</v>
      </c>
      <c r="BK235" s="3">
        <f ca="1">AI235-AJ235</f>
        <v>6.7674222225177374</v>
      </c>
      <c r="BL235" s="3">
        <f ca="1">AK235-AL235</f>
        <v>-1.0224089635854341</v>
      </c>
    </row>
    <row r="236" spans="1:64">
      <c r="B236">
        <f ca="1">SUM(C234:C235)</f>
        <v>836</v>
      </c>
      <c r="Y236" s="7"/>
      <c r="Z236" s="7"/>
      <c r="AA236" s="7"/>
      <c r="AB236" s="7"/>
      <c r="AC236" s="7"/>
      <c r="AG236" s="7"/>
      <c r="AX236" s="19"/>
    </row>
    <row r="237" spans="1:64">
      <c r="C237" t="s">
        <v>102</v>
      </c>
      <c r="D237" t="s">
        <v>103</v>
      </c>
      <c r="E237" t="s">
        <v>104</v>
      </c>
      <c r="F237" t="s">
        <v>97</v>
      </c>
      <c r="G237" t="s">
        <v>98</v>
      </c>
      <c r="H237" t="s">
        <v>99</v>
      </c>
      <c r="I237" t="s">
        <v>100</v>
      </c>
      <c r="J237" t="s">
        <v>101</v>
      </c>
      <c r="K237" t="s">
        <v>106</v>
      </c>
      <c r="L237" t="s">
        <v>108</v>
      </c>
      <c r="M237" t="s">
        <v>109</v>
      </c>
      <c r="N237" t="s">
        <v>112</v>
      </c>
      <c r="O237" t="s">
        <v>117</v>
      </c>
      <c r="P237" t="s">
        <v>118</v>
      </c>
      <c r="Q237" t="s">
        <v>121</v>
      </c>
      <c r="R237" t="s">
        <v>119</v>
      </c>
      <c r="S237" t="s">
        <v>120</v>
      </c>
      <c r="U237" s="1" t="s">
        <v>55</v>
      </c>
      <c r="V237" s="1" t="s">
        <v>135</v>
      </c>
      <c r="W237" s="4" t="s">
        <v>153</v>
      </c>
      <c r="X237" s="8" t="s">
        <v>102</v>
      </c>
      <c r="Y237" s="8" t="s">
        <v>103</v>
      </c>
      <c r="Z237" s="8" t="s">
        <v>104</v>
      </c>
      <c r="AA237" s="8" t="s">
        <v>97</v>
      </c>
      <c r="AB237" s="8" t="s">
        <v>98</v>
      </c>
      <c r="AC237" s="8" t="s">
        <v>99</v>
      </c>
      <c r="AD237" s="8" t="s">
        <v>100</v>
      </c>
      <c r="AE237" s="8" t="s">
        <v>101</v>
      </c>
      <c r="AF237" s="11" t="s">
        <v>153</v>
      </c>
      <c r="AG237" s="8" t="s">
        <v>106</v>
      </c>
      <c r="AH237" s="8" t="s">
        <v>108</v>
      </c>
      <c r="AI237" s="8" t="s">
        <v>109</v>
      </c>
      <c r="AJ237" s="8" t="s">
        <v>112</v>
      </c>
      <c r="AK237" s="12" t="s">
        <v>117</v>
      </c>
      <c r="AL237" s="12" t="s">
        <v>118</v>
      </c>
      <c r="AM237" s="12" t="s">
        <v>121</v>
      </c>
      <c r="AN237" s="12" t="s">
        <v>119</v>
      </c>
      <c r="AO237" s="12" t="s">
        <v>120</v>
      </c>
      <c r="AX237" s="19"/>
    </row>
    <row r="238" spans="1:64">
      <c r="A238" s="1" t="s">
        <v>55</v>
      </c>
      <c r="B238" t="s">
        <v>92</v>
      </c>
      <c r="C238">
        <f ca="1">INDIRECT(ADDRESS(137,1,1,TRUE,C237))-B$151</f>
        <v>669</v>
      </c>
      <c r="D238">
        <f t="shared" ref="D238:N238" ca="1" si="1253">INDIRECT(ADDRESS(137,1,1,TRUE,D237))</f>
        <v>202</v>
      </c>
      <c r="E238">
        <f t="shared" ca="1" si="1253"/>
        <v>232</v>
      </c>
      <c r="F238">
        <f t="shared" ca="1" si="1253"/>
        <v>357</v>
      </c>
      <c r="G238">
        <f t="shared" ca="1" si="1253"/>
        <v>304</v>
      </c>
      <c r="H238">
        <f t="shared" ca="1" si="1253"/>
        <v>242</v>
      </c>
      <c r="I238">
        <f t="shared" ca="1" si="1253"/>
        <v>258</v>
      </c>
      <c r="J238">
        <f t="shared" ca="1" si="1253"/>
        <v>401</v>
      </c>
      <c r="K238">
        <f t="shared" ca="1" si="1253"/>
        <v>287</v>
      </c>
      <c r="L238">
        <f t="shared" ca="1" si="1253"/>
        <v>160</v>
      </c>
      <c r="M238">
        <f t="shared" ca="1" si="1253"/>
        <v>178</v>
      </c>
      <c r="N238">
        <f t="shared" ca="1" si="1253"/>
        <v>326</v>
      </c>
      <c r="O238">
        <f t="shared" ref="O238:Q238" ca="1" si="1254">INDIRECT(ADDRESS(137,1,1,TRUE,O237))</f>
        <v>61</v>
      </c>
      <c r="P238">
        <f t="shared" ca="1" si="1254"/>
        <v>99</v>
      </c>
      <c r="Q238">
        <f t="shared" ca="1" si="1254"/>
        <v>408</v>
      </c>
      <c r="R238">
        <f t="shared" ref="R238:S238" ca="1" si="1255">INDIRECT(ADDRESS(137,1,1,TRUE,R237))</f>
        <v>793</v>
      </c>
      <c r="S238">
        <f t="shared" ca="1" si="1255"/>
        <v>42</v>
      </c>
      <c r="W238" s="4" t="s">
        <v>92</v>
      </c>
      <c r="X238" s="7">
        <f ca="1">C238*100/C$151</f>
        <v>63.532763532763532</v>
      </c>
      <c r="Y238" s="7">
        <f t="shared" ref="Y238:AE240" ca="1" si="1256">D238*100/D$6</f>
        <v>60.843373493975903</v>
      </c>
      <c r="Z238" s="7">
        <f t="shared" ca="1" si="1256"/>
        <v>64.088397790055254</v>
      </c>
      <c r="AA238" s="7">
        <f t="shared" ca="1" si="1256"/>
        <v>63.185840707964601</v>
      </c>
      <c r="AB238" s="7">
        <f t="shared" ca="1" si="1256"/>
        <v>65.943600867678953</v>
      </c>
      <c r="AC238" s="7">
        <f t="shared" ca="1" si="1256"/>
        <v>64.879356568364614</v>
      </c>
      <c r="AD238" s="7">
        <f t="shared" ca="1" si="1256"/>
        <v>70.68493150684931</v>
      </c>
      <c r="AE238" s="7">
        <f t="shared" ca="1" si="1256"/>
        <v>64.365971107544141</v>
      </c>
      <c r="AF238" s="11" t="s">
        <v>92</v>
      </c>
      <c r="AG238" s="7">
        <f t="shared" ref="AG238:AO240" ca="1" si="1257">K238*100/K$6</f>
        <v>59.667359667359669</v>
      </c>
      <c r="AH238" s="7">
        <f t="shared" ca="1" si="1257"/>
        <v>60.606060606060609</v>
      </c>
      <c r="AI238" s="7">
        <f t="shared" ca="1" si="1257"/>
        <v>59.531772575250834</v>
      </c>
      <c r="AJ238" s="7">
        <f t="shared" ca="1" si="1257"/>
        <v>64.811133200795226</v>
      </c>
      <c r="AK238" s="7">
        <f t="shared" ca="1" si="1257"/>
        <v>59.803921568627452</v>
      </c>
      <c r="AL238" s="7">
        <f t="shared" ca="1" si="1257"/>
        <v>70.714285714285708</v>
      </c>
      <c r="AM238" s="7">
        <f t="shared" ca="1" si="1257"/>
        <v>64.761904761904759</v>
      </c>
      <c r="AN238" s="7">
        <f t="shared" ca="1" si="1257"/>
        <v>68.480138169257344</v>
      </c>
      <c r="AO238" s="7">
        <f t="shared" ca="1" si="1257"/>
        <v>73.684210526315795</v>
      </c>
      <c r="AX238" s="19"/>
    </row>
    <row r="239" spans="1:64">
      <c r="B239" t="s">
        <v>9</v>
      </c>
      <c r="C239">
        <f ca="1">INDIRECT(ADDRESS(137,2,1,TRUE,C237))</f>
        <v>232</v>
      </c>
      <c r="D239">
        <f t="shared" ref="D239:J239" ca="1" si="1258">INDIRECT(ADDRESS(137,2,1,TRUE,D237))</f>
        <v>75</v>
      </c>
      <c r="E239">
        <f t="shared" ca="1" si="1258"/>
        <v>80</v>
      </c>
      <c r="F239">
        <f t="shared" ca="1" si="1258"/>
        <v>135</v>
      </c>
      <c r="G239">
        <f t="shared" ca="1" si="1258"/>
        <v>88</v>
      </c>
      <c r="H239">
        <f t="shared" ca="1" si="1258"/>
        <v>85</v>
      </c>
      <c r="I239">
        <f t="shared" ca="1" si="1258"/>
        <v>63</v>
      </c>
      <c r="J239">
        <f t="shared" ca="1" si="1258"/>
        <v>140</v>
      </c>
      <c r="K239">
        <f t="shared" ref="K239:L239" ca="1" si="1259">INDIRECT(ADDRESS(137,2,1,TRUE,K237))</f>
        <v>119</v>
      </c>
      <c r="L239">
        <f t="shared" ca="1" si="1259"/>
        <v>60</v>
      </c>
      <c r="M239">
        <f t="shared" ref="M239:N239" ca="1" si="1260">INDIRECT(ADDRESS(137,2,1,TRUE,M237))</f>
        <v>64</v>
      </c>
      <c r="N239">
        <f t="shared" ca="1" si="1260"/>
        <v>115</v>
      </c>
      <c r="O239">
        <f t="shared" ref="O239:Q239" ca="1" si="1261">INDIRECT(ADDRESS(137,2,1,TRUE,O237))</f>
        <v>27</v>
      </c>
      <c r="P239">
        <f t="shared" ca="1" si="1261"/>
        <v>24</v>
      </c>
      <c r="Q239">
        <f t="shared" ca="1" si="1261"/>
        <v>130</v>
      </c>
      <c r="R239">
        <f t="shared" ref="R239:S239" ca="1" si="1262">INDIRECT(ADDRESS(137,2,1,TRUE,R237))</f>
        <v>221</v>
      </c>
      <c r="S239">
        <f t="shared" ca="1" si="1262"/>
        <v>11</v>
      </c>
      <c r="W239" s="4" t="s">
        <v>9</v>
      </c>
      <c r="X239" s="7">
        <f ca="1">C239*100/C$151</f>
        <v>22.032288698955366</v>
      </c>
      <c r="Y239" s="7">
        <f t="shared" ca="1" si="1256"/>
        <v>22.590361445783131</v>
      </c>
      <c r="Z239" s="7">
        <f t="shared" ca="1" si="1256"/>
        <v>22.099447513812155</v>
      </c>
      <c r="AA239" s="7">
        <f t="shared" ca="1" si="1256"/>
        <v>23.893805309734514</v>
      </c>
      <c r="AB239" s="7">
        <f t="shared" ca="1" si="1256"/>
        <v>19.088937093275486</v>
      </c>
      <c r="AC239" s="7">
        <f t="shared" ca="1" si="1256"/>
        <v>22.788203753351205</v>
      </c>
      <c r="AD239" s="7">
        <f t="shared" ca="1" si="1256"/>
        <v>17.260273972602739</v>
      </c>
      <c r="AE239" s="7">
        <f t="shared" ca="1" si="1256"/>
        <v>22.471910112359552</v>
      </c>
      <c r="AF239" s="11" t="s">
        <v>9</v>
      </c>
      <c r="AG239" s="7">
        <f t="shared" ca="1" si="1257"/>
        <v>24.740124740124742</v>
      </c>
      <c r="AH239" s="7">
        <f t="shared" ca="1" si="1257"/>
        <v>22.727272727272727</v>
      </c>
      <c r="AI239" s="7">
        <f t="shared" ca="1" si="1257"/>
        <v>21.404682274247492</v>
      </c>
      <c r="AJ239" s="7">
        <f t="shared" ca="1" si="1257"/>
        <v>22.86282306163022</v>
      </c>
      <c r="AK239" s="7">
        <f t="shared" ca="1" si="1257"/>
        <v>26.470588235294116</v>
      </c>
      <c r="AL239" s="7">
        <f t="shared" ca="1" si="1257"/>
        <v>17.142857142857142</v>
      </c>
      <c r="AM239" s="7">
        <f t="shared" ca="1" si="1257"/>
        <v>20.634920634920636</v>
      </c>
      <c r="AN239" s="7">
        <f t="shared" ca="1" si="1257"/>
        <v>19.0846286701209</v>
      </c>
      <c r="AO239" s="7">
        <f t="shared" ca="1" si="1257"/>
        <v>19.298245614035089</v>
      </c>
      <c r="AQ239" s="10">
        <f ca="1">Y239-$AX239</f>
        <v>0.5081874766311536</v>
      </c>
      <c r="AR239" s="10">
        <f t="shared" ref="AR239:AR240" ca="1" si="1263">Z239-$AX239</f>
        <v>1.727354466017772E-2</v>
      </c>
      <c r="AS239" s="10">
        <f t="shared" ref="AS239:AS240" ca="1" si="1264">AA239-$AX239</f>
        <v>1.8116313405825366</v>
      </c>
      <c r="AT239" s="10">
        <f t="shared" ref="AT239:AT240" ca="1" si="1265">AB239-$AX239</f>
        <v>-2.9932368758764909</v>
      </c>
      <c r="AU239" s="10">
        <f t="shared" ref="AU239:AU240" ca="1" si="1266">AC239-$AX239</f>
        <v>0.70602978419922735</v>
      </c>
      <c r="AV239" s="10">
        <f t="shared" ref="AV239:AV240" ca="1" si="1267">AD239-$AX239</f>
        <v>-4.821899996549238</v>
      </c>
      <c r="AW239" s="10">
        <f t="shared" ref="AW239:AW240" ca="1" si="1268">AE239-$AX239</f>
        <v>0.38973614320757477</v>
      </c>
      <c r="AX239" s="18">
        <f ca="1">AVERAGE(X239:AC239)</f>
        <v>22.082173969151977</v>
      </c>
      <c r="AY239" s="10">
        <f ca="1">AG239-$X239</f>
        <v>2.7078360411693758</v>
      </c>
      <c r="AZ239" s="10">
        <f t="shared" ref="AZ239:AZ240" ca="1" si="1269">AH239-$X239</f>
        <v>0.69498402831736072</v>
      </c>
      <c r="BA239" s="10">
        <f t="shared" ref="BA239:BA240" ca="1" si="1270">AI239-$X239</f>
        <v>-0.62760642470787431</v>
      </c>
      <c r="BB239" s="10">
        <f t="shared" ref="BB239:BB240" ca="1" si="1271">AJ239-$X239</f>
        <v>0.83053436267485381</v>
      </c>
      <c r="BC239" s="10">
        <f t="shared" ref="BC239:BC240" ca="1" si="1272">AK239-$X239</f>
        <v>4.4382995363387501</v>
      </c>
      <c r="BD239" s="10">
        <f t="shared" ref="BD239:BD240" ca="1" si="1273">AL239-$X239</f>
        <v>-4.8894315560982236</v>
      </c>
      <c r="BE239" s="10">
        <f t="shared" ref="BE239:BE240" ca="1" si="1274">AM239-$X239</f>
        <v>-1.3973680640347297</v>
      </c>
      <c r="BF239" s="10">
        <f t="shared" ref="BF239:BF240" ca="1" si="1275">AN239-$X239</f>
        <v>-2.9476600288344663</v>
      </c>
      <c r="BG239" s="10">
        <f t="shared" ref="BG239:BG240" ca="1" si="1276">AO239-$X239</f>
        <v>-2.7340430849202768</v>
      </c>
      <c r="BI239" s="3">
        <f ca="1">Y239-Z239</f>
        <v>0.49091393197097588</v>
      </c>
      <c r="BJ239" s="3">
        <f ca="1">AG239-AH239</f>
        <v>2.0128520128520151</v>
      </c>
      <c r="BK239" s="3">
        <f ca="1">AI239-AJ239</f>
        <v>-1.4581407873827281</v>
      </c>
      <c r="BL239" s="3">
        <f ca="1">AK239-AL239</f>
        <v>9.3277310924369736</v>
      </c>
    </row>
    <row r="240" spans="1:64">
      <c r="B240" t="s">
        <v>10</v>
      </c>
      <c r="C240">
        <f ca="1">INDIRECT(ADDRESS(137,3,1,TRUE,C237))</f>
        <v>148</v>
      </c>
      <c r="D240">
        <f t="shared" ref="D240:J240" ca="1" si="1277">INDIRECT(ADDRESS(137,3,1,TRUE,D237))</f>
        <v>55</v>
      </c>
      <c r="E240">
        <f t="shared" ca="1" si="1277"/>
        <v>50</v>
      </c>
      <c r="F240">
        <f t="shared" ca="1" si="1277"/>
        <v>73</v>
      </c>
      <c r="G240">
        <f t="shared" ca="1" si="1277"/>
        <v>69</v>
      </c>
      <c r="H240">
        <f t="shared" ca="1" si="1277"/>
        <v>46</v>
      </c>
      <c r="I240">
        <f t="shared" ca="1" si="1277"/>
        <v>44</v>
      </c>
      <c r="J240">
        <f t="shared" ca="1" si="1277"/>
        <v>82</v>
      </c>
      <c r="K240">
        <f t="shared" ref="K240:L240" ca="1" si="1278">INDIRECT(ADDRESS(137,3,1,TRUE,K237))</f>
        <v>75</v>
      </c>
      <c r="L240">
        <f t="shared" ca="1" si="1278"/>
        <v>44</v>
      </c>
      <c r="M240">
        <f t="shared" ref="M240:N240" ca="1" si="1279">INDIRECT(ADDRESS(137,3,1,TRUE,M237))</f>
        <v>57</v>
      </c>
      <c r="N240">
        <f t="shared" ca="1" si="1279"/>
        <v>62</v>
      </c>
      <c r="O240">
        <f t="shared" ref="O240:Q240" ca="1" si="1280">INDIRECT(ADDRESS(137,3,1,TRUE,O237))</f>
        <v>14</v>
      </c>
      <c r="P240">
        <f t="shared" ca="1" si="1280"/>
        <v>17</v>
      </c>
      <c r="Q240">
        <f t="shared" ca="1" si="1280"/>
        <v>92</v>
      </c>
      <c r="R240">
        <f t="shared" ref="R240:S240" ca="1" si="1281">INDIRECT(ADDRESS(137,3,1,TRUE,R237))</f>
        <v>144</v>
      </c>
      <c r="S240">
        <f t="shared" ca="1" si="1281"/>
        <v>4</v>
      </c>
      <c r="V240" s="9"/>
      <c r="W240" s="4" t="s">
        <v>10</v>
      </c>
      <c r="X240" s="7">
        <f ca="1">C240*100/C$151</f>
        <v>14.055080721747389</v>
      </c>
      <c r="Y240" s="7">
        <f t="shared" ca="1" si="1256"/>
        <v>16.566265060240966</v>
      </c>
      <c r="Z240" s="7">
        <f t="shared" ca="1" si="1256"/>
        <v>13.812154696132596</v>
      </c>
      <c r="AA240" s="7">
        <f t="shared" ca="1" si="1256"/>
        <v>12.920353982300885</v>
      </c>
      <c r="AB240" s="7">
        <f t="shared" ca="1" si="1256"/>
        <v>14.967462039045554</v>
      </c>
      <c r="AC240" s="7">
        <f t="shared" ca="1" si="1256"/>
        <v>12.332439678284182</v>
      </c>
      <c r="AD240" s="7">
        <f t="shared" ca="1" si="1256"/>
        <v>12.054794520547945</v>
      </c>
      <c r="AE240" s="7">
        <f t="shared" ca="1" si="1256"/>
        <v>13.162118780096309</v>
      </c>
      <c r="AF240" s="11" t="s">
        <v>10</v>
      </c>
      <c r="AG240" s="7">
        <f t="shared" ca="1" si="1257"/>
        <v>15.592515592515593</v>
      </c>
      <c r="AH240" s="7">
        <f t="shared" ca="1" si="1257"/>
        <v>16.666666666666668</v>
      </c>
      <c r="AI240" s="7">
        <f t="shared" ca="1" si="1257"/>
        <v>19.063545150501671</v>
      </c>
      <c r="AJ240" s="7">
        <f t="shared" ca="1" si="1257"/>
        <v>12.326043737574553</v>
      </c>
      <c r="AK240" s="7">
        <f t="shared" ca="1" si="1257"/>
        <v>13.725490196078431</v>
      </c>
      <c r="AL240" s="7">
        <f t="shared" ca="1" si="1257"/>
        <v>12.142857142857142</v>
      </c>
      <c r="AM240" s="7">
        <f t="shared" ca="1" si="1257"/>
        <v>14.603174603174603</v>
      </c>
      <c r="AN240" s="7">
        <f t="shared" ca="1" si="1257"/>
        <v>12.435233160621761</v>
      </c>
      <c r="AO240" s="7">
        <f t="shared" ca="1" si="1257"/>
        <v>7.0175438596491224</v>
      </c>
      <c r="AQ240" s="10">
        <f ca="1">Y240-$AX240</f>
        <v>2.4573056972823704</v>
      </c>
      <c r="AR240" s="10">
        <f t="shared" ca="1" si="1263"/>
        <v>-0.29680466682599871</v>
      </c>
      <c r="AS240" s="10">
        <f t="shared" ca="1" si="1264"/>
        <v>-1.1886053806577106</v>
      </c>
      <c r="AT240" s="10">
        <f t="shared" ca="1" si="1265"/>
        <v>0.85850267608695852</v>
      </c>
      <c r="AU240" s="10">
        <f t="shared" ca="1" si="1266"/>
        <v>-1.7765196846744136</v>
      </c>
      <c r="AV240" s="10">
        <f t="shared" ca="1" si="1267"/>
        <v>-2.0541648424106498</v>
      </c>
      <c r="AW240" s="10">
        <f t="shared" ca="1" si="1268"/>
        <v>-0.94684058286228634</v>
      </c>
      <c r="AX240" s="18">
        <f ca="1">AVERAGE(X240:AC240)</f>
        <v>14.108959362958595</v>
      </c>
      <c r="AY240" s="10">
        <f ca="1">AG240-$X240</f>
        <v>1.5374348707682035</v>
      </c>
      <c r="AZ240" s="10">
        <f t="shared" ca="1" si="1269"/>
        <v>2.6115859449192786</v>
      </c>
      <c r="BA240" s="10">
        <f t="shared" ca="1" si="1270"/>
        <v>5.0084644287542819</v>
      </c>
      <c r="BB240" s="10">
        <f t="shared" ca="1" si="1271"/>
        <v>-1.7290369841728364</v>
      </c>
      <c r="BC240" s="10">
        <f t="shared" ca="1" si="1272"/>
        <v>-0.32959052566895863</v>
      </c>
      <c r="BD240" s="10">
        <f t="shared" ca="1" si="1273"/>
        <v>-1.9122235788902469</v>
      </c>
      <c r="BE240" s="10">
        <f t="shared" ca="1" si="1274"/>
        <v>0.5480938814272136</v>
      </c>
      <c r="BF240" s="10">
        <f t="shared" ca="1" si="1275"/>
        <v>-1.6198475611256278</v>
      </c>
      <c r="BG240" s="10">
        <f t="shared" ca="1" si="1276"/>
        <v>-7.0375368620982668</v>
      </c>
      <c r="BI240" s="3">
        <f ca="1">Y240-Z240</f>
        <v>2.7541103641083691</v>
      </c>
      <c r="BJ240" s="3">
        <f ca="1">AG240-AH240</f>
        <v>-1.0741510741510751</v>
      </c>
      <c r="BK240" s="3">
        <f ca="1">AI240-AJ240</f>
        <v>6.7375014129271182</v>
      </c>
      <c r="BL240" s="3">
        <f ca="1">AK240-AL240</f>
        <v>1.5826330532212882</v>
      </c>
    </row>
    <row r="241" spans="1:64">
      <c r="B241">
        <f ca="1">SUM(C239:C240)</f>
        <v>380</v>
      </c>
      <c r="U241" s="1" t="s">
        <v>56</v>
      </c>
      <c r="W241" s="4" t="s">
        <v>154</v>
      </c>
      <c r="X241" s="7"/>
      <c r="Y241" s="7"/>
      <c r="Z241" s="7"/>
      <c r="AA241" s="7"/>
      <c r="AB241" s="7"/>
      <c r="AC241" s="7"/>
      <c r="AD241" s="7"/>
      <c r="AE241" s="7"/>
      <c r="AF241" s="11" t="s">
        <v>154</v>
      </c>
      <c r="AG241" s="7"/>
      <c r="AH241" s="7"/>
      <c r="AI241" s="7"/>
      <c r="AJ241" s="7"/>
      <c r="AX241" s="19"/>
    </row>
    <row r="242" spans="1:64">
      <c r="A242" s="1" t="s">
        <v>56</v>
      </c>
      <c r="B242" t="s">
        <v>92</v>
      </c>
      <c r="C242">
        <f ca="1">INDIRECT(ADDRESS(140,1,1,TRUE,C237))-B$151</f>
        <v>644</v>
      </c>
      <c r="D242">
        <f t="shared" ref="D242:J242" ca="1" si="1282">INDIRECT(ADDRESS(140,1,1,TRUE,D237))</f>
        <v>201</v>
      </c>
      <c r="E242">
        <f t="shared" ca="1" si="1282"/>
        <v>225</v>
      </c>
      <c r="F242">
        <f t="shared" ca="1" si="1282"/>
        <v>349</v>
      </c>
      <c r="G242">
        <f t="shared" ca="1" si="1282"/>
        <v>284</v>
      </c>
      <c r="H242">
        <f t="shared" ca="1" si="1282"/>
        <v>233</v>
      </c>
      <c r="I242">
        <f t="shared" ca="1" si="1282"/>
        <v>256</v>
      </c>
      <c r="J242">
        <f t="shared" ca="1" si="1282"/>
        <v>383</v>
      </c>
      <c r="K242">
        <f t="shared" ref="K242:L242" ca="1" si="1283">INDIRECT(ADDRESS(140,1,1,TRUE,K237))</f>
        <v>282</v>
      </c>
      <c r="L242">
        <f t="shared" ca="1" si="1283"/>
        <v>148</v>
      </c>
      <c r="M242">
        <f t="shared" ref="M242:N242" ca="1" si="1284">INDIRECT(ADDRESS(140,1,1,TRUE,M237))</f>
        <v>168</v>
      </c>
      <c r="N242">
        <f t="shared" ca="1" si="1284"/>
        <v>311</v>
      </c>
      <c r="O242">
        <f t="shared" ref="O242:Q242" ca="1" si="1285">INDIRECT(ADDRESS(140,1,1,TRUE,O237))</f>
        <v>56</v>
      </c>
      <c r="P242">
        <f t="shared" ca="1" si="1285"/>
        <v>97</v>
      </c>
      <c r="Q242">
        <f t="shared" ca="1" si="1285"/>
        <v>393</v>
      </c>
      <c r="R242">
        <f t="shared" ref="R242:S242" ca="1" si="1286">INDIRECT(ADDRESS(140,1,1,TRUE,R237))</f>
        <v>772</v>
      </c>
      <c r="S242">
        <f t="shared" ca="1" si="1286"/>
        <v>38</v>
      </c>
      <c r="W242" s="4" t="s">
        <v>92</v>
      </c>
      <c r="X242" s="7">
        <f ca="1">C242*100/C$151</f>
        <v>61.158594491927822</v>
      </c>
      <c r="Y242" s="7">
        <f t="shared" ref="Y242:AE244" ca="1" si="1287">D242*100/D$6</f>
        <v>60.542168674698793</v>
      </c>
      <c r="Z242" s="7">
        <f t="shared" ca="1" si="1287"/>
        <v>62.154696132596683</v>
      </c>
      <c r="AA242" s="7">
        <f t="shared" ca="1" si="1287"/>
        <v>61.769911504424776</v>
      </c>
      <c r="AB242" s="7">
        <f t="shared" ca="1" si="1287"/>
        <v>61.605206073752711</v>
      </c>
      <c r="AC242" s="7">
        <f t="shared" ca="1" si="1287"/>
        <v>62.466487935656836</v>
      </c>
      <c r="AD242" s="7">
        <f t="shared" ca="1" si="1287"/>
        <v>70.136986301369859</v>
      </c>
      <c r="AE242" s="7">
        <f t="shared" ca="1" si="1287"/>
        <v>61.476725521669344</v>
      </c>
      <c r="AF242" s="11" t="s">
        <v>92</v>
      </c>
      <c r="AG242" s="7">
        <f t="shared" ref="AG242:AO244" ca="1" si="1288">K242*100/K$6</f>
        <v>58.627858627858629</v>
      </c>
      <c r="AH242" s="7">
        <f t="shared" ca="1" si="1288"/>
        <v>56.060606060606062</v>
      </c>
      <c r="AI242" s="7">
        <f t="shared" ca="1" si="1288"/>
        <v>56.187290969899664</v>
      </c>
      <c r="AJ242" s="7">
        <f t="shared" ca="1" si="1288"/>
        <v>61.82902584493042</v>
      </c>
      <c r="AK242" s="7">
        <f t="shared" ca="1" si="1288"/>
        <v>54.901960784313722</v>
      </c>
      <c r="AL242" s="7">
        <f t="shared" ca="1" si="1288"/>
        <v>69.285714285714292</v>
      </c>
      <c r="AM242" s="7">
        <f t="shared" ca="1" si="1288"/>
        <v>62.38095238095238</v>
      </c>
      <c r="AN242" s="7">
        <f t="shared" ca="1" si="1288"/>
        <v>66.666666666666671</v>
      </c>
      <c r="AO242" s="7">
        <f t="shared" ca="1" si="1288"/>
        <v>66.666666666666671</v>
      </c>
      <c r="AX242" s="19"/>
    </row>
    <row r="243" spans="1:64">
      <c r="B243" t="s">
        <v>9</v>
      </c>
      <c r="C243">
        <f ca="1">INDIRECT(ADDRESS(140,2,1,TRUE,C237))</f>
        <v>217</v>
      </c>
      <c r="D243">
        <f t="shared" ref="D243:J243" ca="1" si="1289">INDIRECT(ADDRESS(140,2,1,TRUE,D237))</f>
        <v>60</v>
      </c>
      <c r="E243">
        <f t="shared" ca="1" si="1289"/>
        <v>71</v>
      </c>
      <c r="F243">
        <f t="shared" ca="1" si="1289"/>
        <v>115</v>
      </c>
      <c r="G243">
        <f t="shared" ca="1" si="1289"/>
        <v>89</v>
      </c>
      <c r="H243">
        <f t="shared" ca="1" si="1289"/>
        <v>79</v>
      </c>
      <c r="I243">
        <f t="shared" ca="1" si="1289"/>
        <v>59</v>
      </c>
      <c r="J243">
        <f t="shared" ca="1" si="1289"/>
        <v>134</v>
      </c>
      <c r="K243">
        <f t="shared" ref="K243:L243" ca="1" si="1290">INDIRECT(ADDRESS(140,2,1,TRUE,K237))</f>
        <v>107</v>
      </c>
      <c r="L243">
        <f t="shared" ca="1" si="1290"/>
        <v>55</v>
      </c>
      <c r="M243">
        <f t="shared" ref="M243:N243" ca="1" si="1291">INDIRECT(ADDRESS(140,2,1,TRUE,M237))</f>
        <v>58</v>
      </c>
      <c r="N243">
        <f t="shared" ca="1" si="1291"/>
        <v>111</v>
      </c>
      <c r="O243">
        <f t="shared" ref="O243:Q243" ca="1" si="1292">INDIRECT(ADDRESS(140,2,1,TRUE,O237))</f>
        <v>25</v>
      </c>
      <c r="P243">
        <f t="shared" ca="1" si="1292"/>
        <v>25</v>
      </c>
      <c r="Q243">
        <f t="shared" ca="1" si="1292"/>
        <v>120</v>
      </c>
      <c r="R243">
        <f t="shared" ref="R243:S243" ca="1" si="1293">INDIRECT(ADDRESS(140,2,1,TRUE,R237))</f>
        <v>204</v>
      </c>
      <c r="S243">
        <f t="shared" ca="1" si="1293"/>
        <v>13</v>
      </c>
      <c r="W243" s="4" t="s">
        <v>9</v>
      </c>
      <c r="X243" s="7">
        <f ca="1">C243*100/C$151</f>
        <v>20.607787274453941</v>
      </c>
      <c r="Y243" s="7">
        <f t="shared" ca="1" si="1287"/>
        <v>18.072289156626507</v>
      </c>
      <c r="Z243" s="7">
        <f t="shared" ca="1" si="1287"/>
        <v>19.613259668508288</v>
      </c>
      <c r="AA243" s="7">
        <f t="shared" ca="1" si="1287"/>
        <v>20.353982300884955</v>
      </c>
      <c r="AB243" s="7">
        <f t="shared" ca="1" si="1287"/>
        <v>19.305856832971802</v>
      </c>
      <c r="AC243" s="7">
        <f t="shared" ca="1" si="1287"/>
        <v>21.179624664879356</v>
      </c>
      <c r="AD243" s="7">
        <f t="shared" ca="1" si="1287"/>
        <v>16.164383561643834</v>
      </c>
      <c r="AE243" s="7">
        <f t="shared" ca="1" si="1287"/>
        <v>21.508828250401283</v>
      </c>
      <c r="AF243" s="11" t="s">
        <v>9</v>
      </c>
      <c r="AG243" s="7">
        <f t="shared" ca="1" si="1288"/>
        <v>22.245322245322246</v>
      </c>
      <c r="AH243" s="7">
        <f t="shared" ca="1" si="1288"/>
        <v>20.833333333333332</v>
      </c>
      <c r="AI243" s="7">
        <f t="shared" ca="1" si="1288"/>
        <v>19.397993311036789</v>
      </c>
      <c r="AJ243" s="7">
        <f t="shared" ca="1" si="1288"/>
        <v>22.067594433399602</v>
      </c>
      <c r="AK243" s="7">
        <f t="shared" ca="1" si="1288"/>
        <v>24.509803921568629</v>
      </c>
      <c r="AL243" s="7">
        <f t="shared" ca="1" si="1288"/>
        <v>17.857142857142858</v>
      </c>
      <c r="AM243" s="7">
        <f t="shared" ca="1" si="1288"/>
        <v>19.047619047619047</v>
      </c>
      <c r="AN243" s="7">
        <f t="shared" ca="1" si="1288"/>
        <v>17.616580310880828</v>
      </c>
      <c r="AO243" s="7">
        <f t="shared" ca="1" si="1288"/>
        <v>22.807017543859651</v>
      </c>
      <c r="AQ243" s="10">
        <f ca="1">Y243-$AX243</f>
        <v>-1.7831774930942998</v>
      </c>
      <c r="AR243" s="10">
        <f t="shared" ref="AR243:AR244" ca="1" si="1294">Z243-$AX243</f>
        <v>-0.24220698121251871</v>
      </c>
      <c r="AS243" s="10">
        <f t="shared" ref="AS243:AS244" ca="1" si="1295">AA243-$AX243</f>
        <v>0.49851565116414776</v>
      </c>
      <c r="AT243" s="10">
        <f t="shared" ref="AT243:AT244" ca="1" si="1296">AB243-$AX243</f>
        <v>-0.54960981674900466</v>
      </c>
      <c r="AU243" s="10">
        <f t="shared" ref="AU243:AU244" ca="1" si="1297">AC243-$AX243</f>
        <v>1.3241580151585488</v>
      </c>
      <c r="AV243" s="10">
        <f t="shared" ref="AV243:AV244" ca="1" si="1298">AD243-$AX243</f>
        <v>-3.6910830880769723</v>
      </c>
      <c r="AW243" s="10">
        <f t="shared" ref="AW243:AW244" ca="1" si="1299">AE243-$AX243</f>
        <v>1.6533616006804763</v>
      </c>
      <c r="AX243" s="18">
        <f ca="1">AVERAGE(X243:AC243)</f>
        <v>19.855466649720807</v>
      </c>
      <c r="AY243" s="10">
        <f ca="1">AG243-$X243</f>
        <v>1.6375349708683054</v>
      </c>
      <c r="AZ243" s="10">
        <f t="shared" ref="AZ243:AZ244" ca="1" si="1300">AH243-$X243</f>
        <v>0.22554605887939161</v>
      </c>
      <c r="BA243" s="10">
        <f t="shared" ref="BA243:BA244" ca="1" si="1301">AI243-$X243</f>
        <v>-1.2097939634171517</v>
      </c>
      <c r="BB243" s="10">
        <f t="shared" ref="BB243:BB244" ca="1" si="1302">AJ243-$X243</f>
        <v>1.4598071589456616</v>
      </c>
      <c r="BC243" s="10">
        <f t="shared" ref="BC243:BC244" ca="1" si="1303">AK243-$X243</f>
        <v>3.9020166471146887</v>
      </c>
      <c r="BD243" s="10">
        <f t="shared" ref="BD243:BD244" ca="1" si="1304">AL243-$X243</f>
        <v>-2.7506444173110829</v>
      </c>
      <c r="BE243" s="10">
        <f t="shared" ref="BE243:BE244" ca="1" si="1305">AM243-$X243</f>
        <v>-1.5601682268348931</v>
      </c>
      <c r="BF243" s="10">
        <f t="shared" ref="BF243:BF244" ca="1" si="1306">AN243-$X243</f>
        <v>-2.9912069635731129</v>
      </c>
      <c r="BG243" s="10">
        <f t="shared" ref="BG243:BG244" ca="1" si="1307">AO243-$X243</f>
        <v>2.1992302694057102</v>
      </c>
      <c r="BI243" s="3">
        <f ca="1">Y243-Z243</f>
        <v>-1.5409705118817811</v>
      </c>
      <c r="BJ243" s="3">
        <f ca="1">AG243-AH243</f>
        <v>1.4119889119889137</v>
      </c>
      <c r="BK243" s="3">
        <f ca="1">AI243-AJ243</f>
        <v>-2.6696011223628133</v>
      </c>
      <c r="BL243" s="3">
        <f ca="1">AK243-AL243</f>
        <v>6.6526610644257715</v>
      </c>
    </row>
    <row r="244" spans="1:64">
      <c r="B244" t="s">
        <v>10</v>
      </c>
      <c r="C244">
        <f ca="1">INDIRECT(ADDRESS(140,3,1,TRUE,C237))</f>
        <v>188</v>
      </c>
      <c r="D244">
        <f t="shared" ref="D244:J244" ca="1" si="1308">INDIRECT(ADDRESS(140,3,1,TRUE,D237))</f>
        <v>71</v>
      </c>
      <c r="E244">
        <f t="shared" ca="1" si="1308"/>
        <v>66</v>
      </c>
      <c r="F244">
        <f t="shared" ca="1" si="1308"/>
        <v>101</v>
      </c>
      <c r="G244">
        <f t="shared" ca="1" si="1308"/>
        <v>88</v>
      </c>
      <c r="H244">
        <f t="shared" ca="1" si="1308"/>
        <v>61</v>
      </c>
      <c r="I244">
        <f t="shared" ca="1" si="1308"/>
        <v>50</v>
      </c>
      <c r="J244">
        <f t="shared" ca="1" si="1308"/>
        <v>106</v>
      </c>
      <c r="K244">
        <f t="shared" ref="K244:L244" ca="1" si="1309">INDIRECT(ADDRESS(140,3,1,TRUE,K237))</f>
        <v>92</v>
      </c>
      <c r="L244">
        <f t="shared" ca="1" si="1309"/>
        <v>61</v>
      </c>
      <c r="M244">
        <f t="shared" ref="M244:N244" ca="1" si="1310">INDIRECT(ADDRESS(140,3,1,TRUE,M237))</f>
        <v>73</v>
      </c>
      <c r="N244">
        <f t="shared" ca="1" si="1310"/>
        <v>81</v>
      </c>
      <c r="O244">
        <f t="shared" ref="O244:Q244" ca="1" si="1311">INDIRECT(ADDRESS(140,3,1,TRUE,O237))</f>
        <v>21</v>
      </c>
      <c r="P244">
        <f t="shared" ca="1" si="1311"/>
        <v>18</v>
      </c>
      <c r="Q244">
        <f t="shared" ca="1" si="1311"/>
        <v>117</v>
      </c>
      <c r="R244">
        <f t="shared" ref="R244:S244" ca="1" si="1312">INDIRECT(ADDRESS(140,3,1,TRUE,R237))</f>
        <v>182</v>
      </c>
      <c r="S244">
        <f t="shared" ca="1" si="1312"/>
        <v>6</v>
      </c>
      <c r="V244" s="9"/>
      <c r="W244" s="4" t="s">
        <v>10</v>
      </c>
      <c r="X244" s="7">
        <f ca="1">C244*100/C$151</f>
        <v>17.853751187084519</v>
      </c>
      <c r="Y244" s="7">
        <f t="shared" ca="1" si="1287"/>
        <v>21.3855421686747</v>
      </c>
      <c r="Z244" s="7">
        <f t="shared" ca="1" si="1287"/>
        <v>18.232044198895029</v>
      </c>
      <c r="AA244" s="7">
        <f t="shared" ca="1" si="1287"/>
        <v>17.876106194690266</v>
      </c>
      <c r="AB244" s="7">
        <f t="shared" ca="1" si="1287"/>
        <v>19.088937093275486</v>
      </c>
      <c r="AC244" s="7">
        <f t="shared" ca="1" si="1287"/>
        <v>16.353887399463808</v>
      </c>
      <c r="AD244" s="7">
        <f t="shared" ca="1" si="1287"/>
        <v>13.698630136986301</v>
      </c>
      <c r="AE244" s="7">
        <f t="shared" ca="1" si="1287"/>
        <v>17.014446227929373</v>
      </c>
      <c r="AF244" s="11" t="s">
        <v>10</v>
      </c>
      <c r="AG244" s="7">
        <f t="shared" ca="1" si="1288"/>
        <v>19.126819126819125</v>
      </c>
      <c r="AH244" s="7">
        <f t="shared" ca="1" si="1288"/>
        <v>23.106060606060606</v>
      </c>
      <c r="AI244" s="7">
        <f t="shared" ca="1" si="1288"/>
        <v>24.414715719063544</v>
      </c>
      <c r="AJ244" s="7">
        <f t="shared" ca="1" si="1288"/>
        <v>16.103379721669981</v>
      </c>
      <c r="AK244" s="7">
        <f t="shared" ca="1" si="1288"/>
        <v>20.588235294117649</v>
      </c>
      <c r="AL244" s="7">
        <f t="shared" ca="1" si="1288"/>
        <v>12.857142857142858</v>
      </c>
      <c r="AM244" s="7">
        <f t="shared" ca="1" si="1288"/>
        <v>18.571428571428573</v>
      </c>
      <c r="AN244" s="7">
        <f t="shared" ca="1" si="1288"/>
        <v>15.716753022452504</v>
      </c>
      <c r="AO244" s="7">
        <f t="shared" ca="1" si="1288"/>
        <v>10.526315789473685</v>
      </c>
      <c r="AQ244" s="10">
        <f ca="1">Y244-$AX244</f>
        <v>2.9204974616607302</v>
      </c>
      <c r="AR244" s="10">
        <f t="shared" ca="1" si="1294"/>
        <v>-0.23300050811894124</v>
      </c>
      <c r="AS244" s="10">
        <f t="shared" ca="1" si="1295"/>
        <v>-0.58893851232370409</v>
      </c>
      <c r="AT244" s="10">
        <f t="shared" ca="1" si="1296"/>
        <v>0.62389238626151666</v>
      </c>
      <c r="AU244" s="10">
        <f t="shared" ca="1" si="1297"/>
        <v>-2.1111573075501617</v>
      </c>
      <c r="AV244" s="10">
        <f t="shared" ca="1" si="1298"/>
        <v>-4.7664145700276688</v>
      </c>
      <c r="AW244" s="10">
        <f t="shared" ca="1" si="1299"/>
        <v>-1.4505984790845972</v>
      </c>
      <c r="AX244" s="18">
        <f ca="1">AVERAGE(X244:AC244)</f>
        <v>18.46504470701397</v>
      </c>
      <c r="AY244" s="10">
        <f ca="1">AG244-$X244</f>
        <v>1.2730679397346059</v>
      </c>
      <c r="AZ244" s="10">
        <f t="shared" ca="1" si="1300"/>
        <v>5.2523094189760862</v>
      </c>
      <c r="BA244" s="10">
        <f t="shared" ca="1" si="1301"/>
        <v>6.5609645319790246</v>
      </c>
      <c r="BB244" s="10">
        <f t="shared" ca="1" si="1302"/>
        <v>-1.7503714654145384</v>
      </c>
      <c r="BC244" s="10">
        <f t="shared" ca="1" si="1303"/>
        <v>2.7344841070331292</v>
      </c>
      <c r="BD244" s="10">
        <f t="shared" ca="1" si="1304"/>
        <v>-4.9966083299416617</v>
      </c>
      <c r="BE244" s="10">
        <f t="shared" ca="1" si="1305"/>
        <v>0.71767738434405359</v>
      </c>
      <c r="BF244" s="10">
        <f t="shared" ca="1" si="1306"/>
        <v>-2.1369981646320149</v>
      </c>
      <c r="BG244" s="10">
        <f t="shared" ca="1" si="1307"/>
        <v>-7.3274353976108344</v>
      </c>
      <c r="BI244" s="3">
        <f ca="1">Y244-Z244</f>
        <v>3.1534979697796715</v>
      </c>
      <c r="BJ244" s="3">
        <f ca="1">AG244-AH244</f>
        <v>-3.9792414792414803</v>
      </c>
      <c r="BK244" s="3">
        <f ca="1">AI244-AJ244</f>
        <v>8.311335997393563</v>
      </c>
      <c r="BL244" s="3">
        <f ca="1">AK244-AL244</f>
        <v>7.7310924369747909</v>
      </c>
    </row>
    <row r="245" spans="1:64">
      <c r="B245">
        <f ca="1">SUM(C243:C244)</f>
        <v>405</v>
      </c>
      <c r="Y245" s="7"/>
      <c r="Z245" s="7"/>
      <c r="AA245" s="7"/>
      <c r="AB245" s="7"/>
      <c r="AC245" s="7"/>
      <c r="AG245" s="7"/>
      <c r="AX245" s="19"/>
    </row>
    <row r="246" spans="1:64">
      <c r="C246" t="s">
        <v>102</v>
      </c>
      <c r="D246" t="s">
        <v>103</v>
      </c>
      <c r="E246" t="s">
        <v>104</v>
      </c>
      <c r="F246" t="s">
        <v>97</v>
      </c>
      <c r="G246" t="s">
        <v>98</v>
      </c>
      <c r="H246" t="s">
        <v>99</v>
      </c>
      <c r="I246" t="s">
        <v>100</v>
      </c>
      <c r="J246" t="s">
        <v>101</v>
      </c>
      <c r="K246" t="s">
        <v>106</v>
      </c>
      <c r="L246" t="s">
        <v>108</v>
      </c>
      <c r="M246" t="s">
        <v>109</v>
      </c>
      <c r="N246" t="s">
        <v>112</v>
      </c>
      <c r="O246" t="s">
        <v>117</v>
      </c>
      <c r="P246" t="s">
        <v>118</v>
      </c>
      <c r="Q246" t="s">
        <v>121</v>
      </c>
      <c r="R246" t="s">
        <v>119</v>
      </c>
      <c r="S246" t="s">
        <v>120</v>
      </c>
      <c r="U246" s="1" t="s">
        <v>57</v>
      </c>
      <c r="V246" s="1" t="s">
        <v>136</v>
      </c>
      <c r="W246" s="4" t="s">
        <v>153</v>
      </c>
      <c r="X246" s="8" t="s">
        <v>102</v>
      </c>
      <c r="Y246" s="8" t="s">
        <v>103</v>
      </c>
      <c r="Z246" s="8" t="s">
        <v>104</v>
      </c>
      <c r="AA246" s="8" t="s">
        <v>97</v>
      </c>
      <c r="AB246" s="8" t="s">
        <v>98</v>
      </c>
      <c r="AC246" s="8" t="s">
        <v>99</v>
      </c>
      <c r="AD246" s="8" t="s">
        <v>100</v>
      </c>
      <c r="AE246" s="8" t="s">
        <v>101</v>
      </c>
      <c r="AF246" s="11" t="s">
        <v>153</v>
      </c>
      <c r="AG246" s="8" t="s">
        <v>106</v>
      </c>
      <c r="AH246" s="8" t="s">
        <v>108</v>
      </c>
      <c r="AI246" s="8" t="s">
        <v>109</v>
      </c>
      <c r="AJ246" s="8" t="s">
        <v>112</v>
      </c>
      <c r="AK246" s="12" t="s">
        <v>117</v>
      </c>
      <c r="AL246" s="12" t="s">
        <v>118</v>
      </c>
      <c r="AM246" s="12" t="s">
        <v>121</v>
      </c>
      <c r="AN246" s="12" t="s">
        <v>119</v>
      </c>
      <c r="AO246" s="12" t="s">
        <v>120</v>
      </c>
      <c r="AX246" s="19"/>
    </row>
    <row r="247" spans="1:64">
      <c r="A247" s="1" t="s">
        <v>57</v>
      </c>
      <c r="B247" t="s">
        <v>92</v>
      </c>
      <c r="C247">
        <f ca="1">INDIRECT(ADDRESS(143,1,1,TRUE,C246))-B$151</f>
        <v>244</v>
      </c>
      <c r="D247">
        <f t="shared" ref="D247:N247" ca="1" si="1313">INDIRECT(ADDRESS(143,1,1,TRUE,D246))</f>
        <v>85</v>
      </c>
      <c r="E247">
        <f t="shared" ca="1" si="1313"/>
        <v>95</v>
      </c>
      <c r="F247">
        <f t="shared" ca="1" si="1313"/>
        <v>143</v>
      </c>
      <c r="G247">
        <f t="shared" ca="1" si="1313"/>
        <v>125</v>
      </c>
      <c r="H247">
        <f t="shared" ca="1" si="1313"/>
        <v>105</v>
      </c>
      <c r="I247">
        <f t="shared" ca="1" si="1313"/>
        <v>121</v>
      </c>
      <c r="J247">
        <f t="shared" ca="1" si="1313"/>
        <v>169</v>
      </c>
      <c r="K247">
        <f t="shared" ca="1" si="1313"/>
        <v>93</v>
      </c>
      <c r="L247">
        <f t="shared" ca="1" si="1313"/>
        <v>45</v>
      </c>
      <c r="M247">
        <f t="shared" ca="1" si="1313"/>
        <v>55</v>
      </c>
      <c r="N247">
        <f t="shared" ca="1" si="1313"/>
        <v>93</v>
      </c>
      <c r="O247">
        <f t="shared" ref="O247:Q247" ca="1" si="1314">INDIRECT(ADDRESS(143,1,1,TRUE,O246))</f>
        <v>28</v>
      </c>
      <c r="P247">
        <f t="shared" ca="1" si="1314"/>
        <v>37</v>
      </c>
      <c r="Q247">
        <f t="shared" ca="1" si="1314"/>
        <v>170</v>
      </c>
      <c r="R247">
        <f t="shared" ref="R247:S247" ca="1" si="1315">INDIRECT(ADDRESS(143,1,1,TRUE,R246))</f>
        <v>391</v>
      </c>
      <c r="S247">
        <f t="shared" ca="1" si="1315"/>
        <v>19</v>
      </c>
      <c r="W247" s="4" t="s">
        <v>92</v>
      </c>
      <c r="X247" s="7">
        <f ca="1">C247*100/C$151</f>
        <v>23.171889838556506</v>
      </c>
      <c r="Y247" s="7">
        <f t="shared" ref="Y247:AE249" ca="1" si="1316">D247*100/D$6</f>
        <v>25.602409638554217</v>
      </c>
      <c r="Z247" s="7">
        <f t="shared" ca="1" si="1316"/>
        <v>26.243093922651934</v>
      </c>
      <c r="AA247" s="7">
        <f t="shared" ca="1" si="1316"/>
        <v>25.309734513274336</v>
      </c>
      <c r="AB247" s="7">
        <f t="shared" ca="1" si="1316"/>
        <v>27.114967462039047</v>
      </c>
      <c r="AC247" s="7">
        <f t="shared" ca="1" si="1316"/>
        <v>28.150134048257371</v>
      </c>
      <c r="AD247" s="7">
        <f t="shared" ca="1" si="1316"/>
        <v>33.150684931506852</v>
      </c>
      <c r="AE247" s="7">
        <f t="shared" ca="1" si="1316"/>
        <v>27.126805778491171</v>
      </c>
      <c r="AF247" s="11" t="s">
        <v>92</v>
      </c>
      <c r="AG247" s="7">
        <f t="shared" ref="AG247:AO249" ca="1" si="1317">K247*100/K$6</f>
        <v>19.334719334719335</v>
      </c>
      <c r="AH247" s="7">
        <f t="shared" ca="1" si="1317"/>
        <v>17.045454545454547</v>
      </c>
      <c r="AI247" s="7">
        <f t="shared" ca="1" si="1317"/>
        <v>18.394648829431439</v>
      </c>
      <c r="AJ247" s="7">
        <f t="shared" ca="1" si="1317"/>
        <v>18.48906560636183</v>
      </c>
      <c r="AK247" s="7">
        <f t="shared" ca="1" si="1317"/>
        <v>27.450980392156861</v>
      </c>
      <c r="AL247" s="7">
        <f t="shared" ca="1" si="1317"/>
        <v>26.428571428571427</v>
      </c>
      <c r="AM247" s="7">
        <f t="shared" ca="1" si="1317"/>
        <v>26.984126984126984</v>
      </c>
      <c r="AN247" s="7">
        <f t="shared" ca="1" si="1317"/>
        <v>33.76511226252159</v>
      </c>
      <c r="AO247" s="7">
        <f t="shared" ca="1" si="1317"/>
        <v>33.333333333333336</v>
      </c>
      <c r="AX247" s="19"/>
    </row>
    <row r="248" spans="1:64">
      <c r="B248" t="s">
        <v>9</v>
      </c>
      <c r="C248">
        <f ca="1">INDIRECT(ADDRESS(143,2,1,TRUE,C246))</f>
        <v>413</v>
      </c>
      <c r="D248">
        <f t="shared" ref="D248:J248" ca="1" si="1318">INDIRECT(ADDRESS(143,2,1,TRUE,D246))</f>
        <v>120</v>
      </c>
      <c r="E248">
        <f t="shared" ca="1" si="1318"/>
        <v>130</v>
      </c>
      <c r="F248">
        <f t="shared" ca="1" si="1318"/>
        <v>211</v>
      </c>
      <c r="G248">
        <f t="shared" ca="1" si="1318"/>
        <v>168</v>
      </c>
      <c r="H248">
        <f t="shared" ca="1" si="1318"/>
        <v>126</v>
      </c>
      <c r="I248">
        <f t="shared" ca="1" si="1318"/>
        <v>134</v>
      </c>
      <c r="J248">
        <f t="shared" ca="1" si="1318"/>
        <v>229</v>
      </c>
      <c r="K248">
        <f t="shared" ref="K248:L248" ca="1" si="1319">INDIRECT(ADDRESS(143,2,1,TRUE,K246))</f>
        <v>195</v>
      </c>
      <c r="L248">
        <f t="shared" ca="1" si="1319"/>
        <v>117</v>
      </c>
      <c r="M248">
        <f t="shared" ref="M248:N248" ca="1" si="1320">INDIRECT(ADDRESS(143,2,1,TRUE,M246))</f>
        <v>100</v>
      </c>
      <c r="N248">
        <f t="shared" ca="1" si="1320"/>
        <v>212</v>
      </c>
      <c r="O248">
        <f t="shared" ref="O248:Q248" ca="1" si="1321">INDIRECT(ADDRESS(143,2,1,TRUE,O246))</f>
        <v>39</v>
      </c>
      <c r="P248">
        <f t="shared" ca="1" si="1321"/>
        <v>59</v>
      </c>
      <c r="Q248">
        <f t="shared" ca="1" si="1321"/>
        <v>222</v>
      </c>
      <c r="R248">
        <f t="shared" ref="R248:S248" ca="1" si="1322">INDIRECT(ADDRESS(143,2,1,TRUE,R246))</f>
        <v>394</v>
      </c>
      <c r="S248">
        <f t="shared" ca="1" si="1322"/>
        <v>19</v>
      </c>
      <c r="W248" s="4" t="s">
        <v>9</v>
      </c>
      <c r="X248" s="7">
        <f ca="1">C248*100/C$151</f>
        <v>39.221272554605889</v>
      </c>
      <c r="Y248" s="7">
        <f t="shared" ca="1" si="1316"/>
        <v>36.144578313253014</v>
      </c>
      <c r="Z248" s="7">
        <f t="shared" ca="1" si="1316"/>
        <v>35.911602209944753</v>
      </c>
      <c r="AA248" s="7">
        <f t="shared" ca="1" si="1316"/>
        <v>37.345132743362832</v>
      </c>
      <c r="AB248" s="7">
        <f t="shared" ca="1" si="1316"/>
        <v>36.442516268980476</v>
      </c>
      <c r="AC248" s="7">
        <f t="shared" ca="1" si="1316"/>
        <v>33.780160857908847</v>
      </c>
      <c r="AD248" s="7">
        <f t="shared" ca="1" si="1316"/>
        <v>36.712328767123289</v>
      </c>
      <c r="AE248" s="7">
        <f t="shared" ca="1" si="1316"/>
        <v>36.757624398073837</v>
      </c>
      <c r="AF248" s="11" t="s">
        <v>9</v>
      </c>
      <c r="AG248" s="7">
        <f t="shared" ca="1" si="1317"/>
        <v>40.54054054054054</v>
      </c>
      <c r="AH248" s="7">
        <f t="shared" ca="1" si="1317"/>
        <v>44.31818181818182</v>
      </c>
      <c r="AI248" s="7">
        <f t="shared" ca="1" si="1317"/>
        <v>33.444816053511708</v>
      </c>
      <c r="AJ248" s="7">
        <f t="shared" ca="1" si="1317"/>
        <v>42.147117296222667</v>
      </c>
      <c r="AK248" s="7">
        <f t="shared" ca="1" si="1317"/>
        <v>38.235294117647058</v>
      </c>
      <c r="AL248" s="7">
        <f t="shared" ca="1" si="1317"/>
        <v>42.142857142857146</v>
      </c>
      <c r="AM248" s="7">
        <f t="shared" ca="1" si="1317"/>
        <v>35.238095238095241</v>
      </c>
      <c r="AN248" s="7">
        <f t="shared" ca="1" si="1317"/>
        <v>34.024179620034545</v>
      </c>
      <c r="AO248" s="7">
        <f t="shared" ca="1" si="1317"/>
        <v>33.333333333333336</v>
      </c>
      <c r="AQ248" s="10">
        <f ca="1">Y248-$AX248</f>
        <v>-0.32963217808962497</v>
      </c>
      <c r="AR248" s="10">
        <f t="shared" ref="AR248:AR249" ca="1" si="1323">Z248-$AX248</f>
        <v>-0.56260828139788543</v>
      </c>
      <c r="AS248" s="10">
        <f t="shared" ref="AS248:AS249" ca="1" si="1324">AA248-$AX248</f>
        <v>0.87092225202019335</v>
      </c>
      <c r="AT248" s="10">
        <f t="shared" ref="AT248:AT249" ca="1" si="1325">AB248-$AX248</f>
        <v>-3.169422236216235E-2</v>
      </c>
      <c r="AU248" s="10">
        <f t="shared" ref="AU248:AU249" ca="1" si="1326">AC248-$AX248</f>
        <v>-2.6940496334337922</v>
      </c>
      <c r="AV248" s="10">
        <f t="shared" ref="AV248:AV249" ca="1" si="1327">AD248-$AX248</f>
        <v>0.23811827578064992</v>
      </c>
      <c r="AW248" s="10">
        <f t="shared" ref="AW248:AW249" ca="1" si="1328">AE248-$AX248</f>
        <v>0.28341390673119804</v>
      </c>
      <c r="AX248" s="18">
        <f ca="1">AVERAGE(X248:AC248)</f>
        <v>36.474210491342639</v>
      </c>
      <c r="AY248" s="10">
        <f ca="1">AG248-$X248</f>
        <v>1.3192679859346512</v>
      </c>
      <c r="AZ248" s="10">
        <f t="shared" ref="AZ248:AZ249" ca="1" si="1329">AH248-$X248</f>
        <v>5.096909263575931</v>
      </c>
      <c r="BA248" s="10">
        <f t="shared" ref="BA248:BA249" ca="1" si="1330">AI248-$X248</f>
        <v>-5.7764565010941809</v>
      </c>
      <c r="BB248" s="10">
        <f t="shared" ref="BB248:BB249" ca="1" si="1331">AJ248-$X248</f>
        <v>2.9258447416167783</v>
      </c>
      <c r="BC248" s="10">
        <f t="shared" ref="BC248:BC249" ca="1" si="1332">AK248-$X248</f>
        <v>-0.98597843695883114</v>
      </c>
      <c r="BD248" s="10">
        <f t="shared" ref="BD248:BD249" ca="1" si="1333">AL248-$X248</f>
        <v>2.9215845882512568</v>
      </c>
      <c r="BE248" s="10">
        <f t="shared" ref="BE248:BE249" ca="1" si="1334">AM248-$X248</f>
        <v>-3.9831773165106483</v>
      </c>
      <c r="BF248" s="10">
        <f t="shared" ref="BF248:BF249" ca="1" si="1335">AN248-$X248</f>
        <v>-5.1970929345713444</v>
      </c>
      <c r="BG248" s="10">
        <f t="shared" ref="BG248:BG249" ca="1" si="1336">AO248-$X248</f>
        <v>-5.8879392212725534</v>
      </c>
      <c r="BI248" s="3">
        <f ca="1">Y248-Z248</f>
        <v>0.23297610330826046</v>
      </c>
      <c r="BJ248" s="3">
        <f ca="1">AG248-AH248</f>
        <v>-3.7776412776412798</v>
      </c>
      <c r="BK248" s="3">
        <f ca="1">AI248-AJ248</f>
        <v>-8.7023012427109592</v>
      </c>
      <c r="BL248" s="3">
        <f ca="1">AK248-AL248</f>
        <v>-3.9075630252100879</v>
      </c>
    </row>
    <row r="249" spans="1:64">
      <c r="B249" t="s">
        <v>10</v>
      </c>
      <c r="C249">
        <f ca="1">INDIRECT(ADDRESS(143,3,1,TRUE,C246))</f>
        <v>392</v>
      </c>
      <c r="D249">
        <f t="shared" ref="D249:J249" ca="1" si="1337">INDIRECT(ADDRESS(143,3,1,TRUE,D246))</f>
        <v>127</v>
      </c>
      <c r="E249">
        <f t="shared" ca="1" si="1337"/>
        <v>137</v>
      </c>
      <c r="F249">
        <f t="shared" ca="1" si="1337"/>
        <v>211</v>
      </c>
      <c r="G249">
        <f t="shared" ca="1" si="1337"/>
        <v>168</v>
      </c>
      <c r="H249">
        <f t="shared" ca="1" si="1337"/>
        <v>142</v>
      </c>
      <c r="I249">
        <f t="shared" ca="1" si="1337"/>
        <v>110</v>
      </c>
      <c r="J249">
        <f t="shared" ca="1" si="1337"/>
        <v>225</v>
      </c>
      <c r="K249">
        <f t="shared" ref="K249:L249" ca="1" si="1338">INDIRECT(ADDRESS(143,3,1,TRUE,K246))</f>
        <v>193</v>
      </c>
      <c r="L249">
        <f t="shared" ca="1" si="1338"/>
        <v>102</v>
      </c>
      <c r="M249">
        <f t="shared" ref="M249:N249" ca="1" si="1339">INDIRECT(ADDRESS(143,3,1,TRUE,M246))</f>
        <v>144</v>
      </c>
      <c r="N249">
        <f t="shared" ca="1" si="1339"/>
        <v>198</v>
      </c>
      <c r="O249">
        <f t="shared" ref="O249:Q249" ca="1" si="1340">INDIRECT(ADDRESS(143,3,1,TRUE,O246))</f>
        <v>35</v>
      </c>
      <c r="P249">
        <f t="shared" ca="1" si="1340"/>
        <v>44</v>
      </c>
      <c r="Q249">
        <f t="shared" ca="1" si="1340"/>
        <v>238</v>
      </c>
      <c r="R249">
        <f t="shared" ref="R249:S249" ca="1" si="1341">INDIRECT(ADDRESS(143,3,1,TRUE,R246))</f>
        <v>373</v>
      </c>
      <c r="S249">
        <f t="shared" ca="1" si="1341"/>
        <v>19</v>
      </c>
      <c r="V249" s="9"/>
      <c r="W249" s="4" t="s">
        <v>10</v>
      </c>
      <c r="X249" s="7">
        <f ca="1">C249*100/C$151</f>
        <v>37.226970560303897</v>
      </c>
      <c r="Y249" s="7">
        <f t="shared" ca="1" si="1316"/>
        <v>38.253012048192772</v>
      </c>
      <c r="Z249" s="7">
        <f t="shared" ca="1" si="1316"/>
        <v>37.845303867403317</v>
      </c>
      <c r="AA249" s="7">
        <f t="shared" ca="1" si="1316"/>
        <v>37.345132743362832</v>
      </c>
      <c r="AB249" s="7">
        <f t="shared" ca="1" si="1316"/>
        <v>36.442516268980476</v>
      </c>
      <c r="AC249" s="7">
        <f t="shared" ca="1" si="1316"/>
        <v>38.069705093833782</v>
      </c>
      <c r="AD249" s="7">
        <f t="shared" ca="1" si="1316"/>
        <v>30.136986301369863</v>
      </c>
      <c r="AE249" s="7">
        <f t="shared" ca="1" si="1316"/>
        <v>36.115569823434988</v>
      </c>
      <c r="AF249" s="11" t="s">
        <v>10</v>
      </c>
      <c r="AG249" s="7">
        <f t="shared" ca="1" si="1317"/>
        <v>40.124740124740121</v>
      </c>
      <c r="AH249" s="7">
        <f t="shared" ca="1" si="1317"/>
        <v>38.636363636363633</v>
      </c>
      <c r="AI249" s="7">
        <f t="shared" ca="1" si="1317"/>
        <v>48.16053511705686</v>
      </c>
      <c r="AJ249" s="7">
        <f t="shared" ca="1" si="1317"/>
        <v>39.363817097415506</v>
      </c>
      <c r="AK249" s="7">
        <f t="shared" ca="1" si="1317"/>
        <v>34.313725490196077</v>
      </c>
      <c r="AL249" s="7">
        <f t="shared" ca="1" si="1317"/>
        <v>31.428571428571427</v>
      </c>
      <c r="AM249" s="7">
        <f t="shared" ca="1" si="1317"/>
        <v>37.777777777777779</v>
      </c>
      <c r="AN249" s="7">
        <f t="shared" ca="1" si="1317"/>
        <v>32.210708117443872</v>
      </c>
      <c r="AO249" s="7">
        <f t="shared" ca="1" si="1317"/>
        <v>33.333333333333336</v>
      </c>
      <c r="AQ249" s="10">
        <f ca="1">Y249-$AX249</f>
        <v>0.72257195117992268</v>
      </c>
      <c r="AR249" s="10">
        <f t="shared" ca="1" si="1323"/>
        <v>0.31486377039046687</v>
      </c>
      <c r="AS249" s="10">
        <f t="shared" ca="1" si="1324"/>
        <v>-0.1853073536500176</v>
      </c>
      <c r="AT249" s="10">
        <f t="shared" ca="1" si="1325"/>
        <v>-1.0879238280323733</v>
      </c>
      <c r="AU249" s="10">
        <f t="shared" ca="1" si="1326"/>
        <v>0.53926499682093265</v>
      </c>
      <c r="AV249" s="10">
        <f t="shared" ca="1" si="1327"/>
        <v>-7.3934537956429871</v>
      </c>
      <c r="AW249" s="10">
        <f t="shared" ca="1" si="1328"/>
        <v>-1.4148702735778613</v>
      </c>
      <c r="AX249" s="18">
        <f ca="1">AVERAGE(X249:AC249)</f>
        <v>37.53044009701285</v>
      </c>
      <c r="AY249" s="10">
        <f ca="1">AG249-$X249</f>
        <v>2.8977695644362242</v>
      </c>
      <c r="AZ249" s="10">
        <f t="shared" ca="1" si="1329"/>
        <v>1.409393076059736</v>
      </c>
      <c r="BA249" s="10">
        <f t="shared" ca="1" si="1330"/>
        <v>10.933564556752962</v>
      </c>
      <c r="BB249" s="10">
        <f t="shared" ca="1" si="1331"/>
        <v>2.1368465371116088</v>
      </c>
      <c r="BC249" s="10">
        <f t="shared" ca="1" si="1332"/>
        <v>-2.9132450701078199</v>
      </c>
      <c r="BD249" s="10">
        <f t="shared" ca="1" si="1333"/>
        <v>-5.7983991317324701</v>
      </c>
      <c r="BE249" s="10">
        <f t="shared" ca="1" si="1334"/>
        <v>0.55080721747388139</v>
      </c>
      <c r="BF249" s="10">
        <f t="shared" ca="1" si="1335"/>
        <v>-5.0162624428600253</v>
      </c>
      <c r="BG249" s="10">
        <f t="shared" ca="1" si="1336"/>
        <v>-3.8936372269705615</v>
      </c>
      <c r="BI249" s="3">
        <f ca="1">Y249-Z249</f>
        <v>0.40770818078945581</v>
      </c>
      <c r="BJ249" s="3">
        <f ca="1">AG249-AH249</f>
        <v>1.4883764883764883</v>
      </c>
      <c r="BK249" s="3">
        <f ca="1">AI249-AJ249</f>
        <v>8.7967180196413537</v>
      </c>
      <c r="BL249" s="3">
        <f ca="1">AK249-AL249</f>
        <v>2.8851540616246503</v>
      </c>
    </row>
    <row r="250" spans="1:64">
      <c r="B250">
        <f ca="1">SUM(C248:C249)</f>
        <v>805</v>
      </c>
      <c r="U250" s="1" t="s">
        <v>58</v>
      </c>
      <c r="W250" s="4" t="s">
        <v>154</v>
      </c>
      <c r="X250" s="7"/>
      <c r="Y250" s="7"/>
      <c r="Z250" s="7"/>
      <c r="AA250" s="7"/>
      <c r="AB250" s="7"/>
      <c r="AC250" s="7"/>
      <c r="AD250" s="7"/>
      <c r="AE250" s="7"/>
      <c r="AF250" s="11" t="s">
        <v>154</v>
      </c>
      <c r="AG250" s="7"/>
      <c r="AH250" s="7"/>
      <c r="AI250" s="7"/>
      <c r="AJ250" s="7"/>
      <c r="AX250" s="19"/>
    </row>
    <row r="251" spans="1:64">
      <c r="A251" s="1" t="s">
        <v>58</v>
      </c>
      <c r="B251" t="s">
        <v>92</v>
      </c>
      <c r="C251">
        <f ca="1">INDIRECT(ADDRESS(146,1,1,TRUE,C246))-B$151</f>
        <v>217</v>
      </c>
      <c r="D251">
        <f t="shared" ref="D251:J251" ca="1" si="1342">INDIRECT(ADDRESS(146,1,1,TRUE,D246))</f>
        <v>78</v>
      </c>
      <c r="E251">
        <f t="shared" ca="1" si="1342"/>
        <v>82</v>
      </c>
      <c r="F251">
        <f t="shared" ca="1" si="1342"/>
        <v>129</v>
      </c>
      <c r="G251">
        <f t="shared" ca="1" si="1342"/>
        <v>106</v>
      </c>
      <c r="H251">
        <f t="shared" ca="1" si="1342"/>
        <v>96</v>
      </c>
      <c r="I251">
        <f t="shared" ca="1" si="1342"/>
        <v>111</v>
      </c>
      <c r="J251">
        <f t="shared" ca="1" si="1342"/>
        <v>155</v>
      </c>
      <c r="K251">
        <f t="shared" ref="K251:L251" ca="1" si="1343">INDIRECT(ADDRESS(146,1,1,TRUE,K246))</f>
        <v>82</v>
      </c>
      <c r="L251">
        <f t="shared" ca="1" si="1343"/>
        <v>38</v>
      </c>
      <c r="M251">
        <f t="shared" ref="M251:N251" ca="1" si="1344">INDIRECT(ADDRESS(146,1,1,TRUE,M246))</f>
        <v>49</v>
      </c>
      <c r="N251">
        <f t="shared" ca="1" si="1344"/>
        <v>77</v>
      </c>
      <c r="O251">
        <f t="shared" ref="O251:Q251" ca="1" si="1345">INDIRECT(ADDRESS(146,1,1,TRUE,O246))</f>
        <v>23</v>
      </c>
      <c r="P251">
        <f t="shared" ca="1" si="1345"/>
        <v>30</v>
      </c>
      <c r="Q251">
        <f t="shared" ca="1" si="1345"/>
        <v>153</v>
      </c>
      <c r="R251">
        <f t="shared" ref="R251:S251" ca="1" si="1346">INDIRECT(ADDRESS(146,1,1,TRUE,R246))</f>
        <v>364</v>
      </c>
      <c r="S251">
        <f t="shared" ca="1" si="1346"/>
        <v>19</v>
      </c>
      <c r="W251" s="4" t="s">
        <v>92</v>
      </c>
      <c r="X251" s="7">
        <f ca="1">C251*100/C$151</f>
        <v>20.607787274453941</v>
      </c>
      <c r="Y251" s="7">
        <f t="shared" ref="Y251:AE253" ca="1" si="1347">D251*100/D$6</f>
        <v>23.493975903614459</v>
      </c>
      <c r="Z251" s="7">
        <f t="shared" ca="1" si="1347"/>
        <v>22.651933701657459</v>
      </c>
      <c r="AA251" s="7">
        <f t="shared" ca="1" si="1347"/>
        <v>22.831858407079647</v>
      </c>
      <c r="AB251" s="7">
        <f t="shared" ca="1" si="1347"/>
        <v>22.993492407809111</v>
      </c>
      <c r="AC251" s="7">
        <f t="shared" ca="1" si="1347"/>
        <v>25.737265415549597</v>
      </c>
      <c r="AD251" s="7">
        <f t="shared" ca="1" si="1347"/>
        <v>30.410958904109588</v>
      </c>
      <c r="AE251" s="7">
        <f t="shared" ca="1" si="1347"/>
        <v>24.879614767255216</v>
      </c>
      <c r="AF251" s="11" t="s">
        <v>92</v>
      </c>
      <c r="AG251" s="7">
        <f t="shared" ref="AG251:AO253" ca="1" si="1348">K251*100/K$6</f>
        <v>17.047817047817048</v>
      </c>
      <c r="AH251" s="7">
        <f t="shared" ca="1" si="1348"/>
        <v>14.393939393939394</v>
      </c>
      <c r="AI251" s="7">
        <f t="shared" ca="1" si="1348"/>
        <v>16.387959866220736</v>
      </c>
      <c r="AJ251" s="7">
        <f t="shared" ca="1" si="1348"/>
        <v>15.308151093439363</v>
      </c>
      <c r="AK251" s="7">
        <f t="shared" ca="1" si="1348"/>
        <v>22.549019607843139</v>
      </c>
      <c r="AL251" s="7">
        <f t="shared" ca="1" si="1348"/>
        <v>21.428571428571427</v>
      </c>
      <c r="AM251" s="7">
        <f t="shared" ca="1" si="1348"/>
        <v>24.285714285714285</v>
      </c>
      <c r="AN251" s="7">
        <f t="shared" ca="1" si="1348"/>
        <v>31.433506044905009</v>
      </c>
      <c r="AO251" s="7">
        <f t="shared" ca="1" si="1348"/>
        <v>33.333333333333336</v>
      </c>
      <c r="AX251" s="19"/>
    </row>
    <row r="252" spans="1:64">
      <c r="B252" t="s">
        <v>9</v>
      </c>
      <c r="C252">
        <f ca="1">INDIRECT(ADDRESS(146,2,1,TRUE,C246))</f>
        <v>347</v>
      </c>
      <c r="D252">
        <f t="shared" ref="D252:J252" ca="1" si="1349">INDIRECT(ADDRESS(146,2,1,TRUE,D246))</f>
        <v>99</v>
      </c>
      <c r="E252">
        <f t="shared" ca="1" si="1349"/>
        <v>110</v>
      </c>
      <c r="F252">
        <f t="shared" ca="1" si="1349"/>
        <v>186</v>
      </c>
      <c r="G252">
        <f t="shared" ca="1" si="1349"/>
        <v>132</v>
      </c>
      <c r="H252">
        <f t="shared" ca="1" si="1349"/>
        <v>109</v>
      </c>
      <c r="I252">
        <f t="shared" ca="1" si="1349"/>
        <v>110</v>
      </c>
      <c r="J252">
        <f t="shared" ca="1" si="1349"/>
        <v>198</v>
      </c>
      <c r="K252">
        <f t="shared" ref="K252:L252" ca="1" si="1350">INDIRECT(ADDRESS(146,2,1,TRUE,K246))</f>
        <v>179</v>
      </c>
      <c r="L252">
        <f t="shared" ca="1" si="1350"/>
        <v>90</v>
      </c>
      <c r="M252">
        <f t="shared" ref="M252:N252" ca="1" si="1351">INDIRECT(ADDRESS(146,2,1,TRUE,M246))</f>
        <v>83</v>
      </c>
      <c r="N252">
        <f t="shared" ca="1" si="1351"/>
        <v>180</v>
      </c>
      <c r="O252">
        <f t="shared" ref="O252:Q252" ca="1" si="1352">INDIRECT(ADDRESS(146,2,1,TRUE,O246))</f>
        <v>35</v>
      </c>
      <c r="P252">
        <f t="shared" ca="1" si="1352"/>
        <v>49</v>
      </c>
      <c r="Q252">
        <f t="shared" ca="1" si="1352"/>
        <v>183</v>
      </c>
      <c r="R252">
        <f t="shared" ref="R252:S252" ca="1" si="1353">INDIRECT(ADDRESS(146,2,1,TRUE,R246))</f>
        <v>330</v>
      </c>
      <c r="S252">
        <f t="shared" ca="1" si="1353"/>
        <v>17</v>
      </c>
      <c r="W252" s="4" t="s">
        <v>9</v>
      </c>
      <c r="X252" s="7">
        <f ca="1">C252*100/C$151</f>
        <v>32.953466286799618</v>
      </c>
      <c r="Y252" s="7">
        <f t="shared" ca="1" si="1347"/>
        <v>29.819277108433734</v>
      </c>
      <c r="Z252" s="7">
        <f t="shared" ca="1" si="1347"/>
        <v>30.386740331491712</v>
      </c>
      <c r="AA252" s="7">
        <f t="shared" ca="1" si="1347"/>
        <v>32.920353982300888</v>
      </c>
      <c r="AB252" s="7">
        <f t="shared" ca="1" si="1347"/>
        <v>28.633405639913232</v>
      </c>
      <c r="AC252" s="7">
        <f t="shared" ca="1" si="1347"/>
        <v>29.222520107238605</v>
      </c>
      <c r="AD252" s="7">
        <f t="shared" ca="1" si="1347"/>
        <v>30.136986301369863</v>
      </c>
      <c r="AE252" s="7">
        <f t="shared" ca="1" si="1347"/>
        <v>31.781701444622794</v>
      </c>
      <c r="AF252" s="11" t="s">
        <v>9</v>
      </c>
      <c r="AG252" s="7">
        <f t="shared" ca="1" si="1348"/>
        <v>37.214137214137217</v>
      </c>
      <c r="AH252" s="7">
        <f t="shared" ca="1" si="1348"/>
        <v>34.090909090909093</v>
      </c>
      <c r="AI252" s="7">
        <f t="shared" ca="1" si="1348"/>
        <v>27.759197324414714</v>
      </c>
      <c r="AJ252" s="7">
        <f t="shared" ca="1" si="1348"/>
        <v>35.785288270377734</v>
      </c>
      <c r="AK252" s="7">
        <f t="shared" ca="1" si="1348"/>
        <v>34.313725490196077</v>
      </c>
      <c r="AL252" s="7">
        <f t="shared" ca="1" si="1348"/>
        <v>35</v>
      </c>
      <c r="AM252" s="7">
        <f t="shared" ca="1" si="1348"/>
        <v>29.047619047619047</v>
      </c>
      <c r="AN252" s="7">
        <f t="shared" ca="1" si="1348"/>
        <v>28.497409326424872</v>
      </c>
      <c r="AO252" s="7">
        <f t="shared" ca="1" si="1348"/>
        <v>29.82456140350877</v>
      </c>
      <c r="AQ252" s="10">
        <f ca="1">Y252-$AX252</f>
        <v>-0.83668346759589696</v>
      </c>
      <c r="AR252" s="10">
        <f t="shared" ref="AR252:AR253" ca="1" si="1354">Z252-$AX252</f>
        <v>-0.26922024453791948</v>
      </c>
      <c r="AS252" s="10">
        <f t="shared" ref="AS252:AS253" ca="1" si="1355">AA252-$AX252</f>
        <v>2.2643934062712567</v>
      </c>
      <c r="AT252" s="10">
        <f t="shared" ref="AT252:AT253" ca="1" si="1356">AB252-$AX252</f>
        <v>-2.0225549361163999</v>
      </c>
      <c r="AU252" s="10">
        <f t="shared" ref="AU252:AU253" ca="1" si="1357">AC252-$AX252</f>
        <v>-1.4334404687910265</v>
      </c>
      <c r="AV252" s="10">
        <f t="shared" ref="AV252:AV253" ca="1" si="1358">AD252-$AX252</f>
        <v>-0.51897427465976875</v>
      </c>
      <c r="AW252" s="10">
        <f t="shared" ref="AW252:AW253" ca="1" si="1359">AE252-$AX252</f>
        <v>1.1257408685931622</v>
      </c>
      <c r="AX252" s="18">
        <f ca="1">AVERAGE(X252:AC252)</f>
        <v>30.655960576029631</v>
      </c>
      <c r="AY252" s="10">
        <f ca="1">AG252-$X252</f>
        <v>4.2606709273375998</v>
      </c>
      <c r="AZ252" s="10">
        <f t="shared" ref="AZ252:AZ253" ca="1" si="1360">AH252-$X252</f>
        <v>1.137442804109476</v>
      </c>
      <c r="BA252" s="10">
        <f t="shared" ref="BA252:BA253" ca="1" si="1361">AI252-$X252</f>
        <v>-5.1942689623849034</v>
      </c>
      <c r="BB252" s="10">
        <f t="shared" ref="BB252:BB253" ca="1" si="1362">AJ252-$X252</f>
        <v>2.8318219835781164</v>
      </c>
      <c r="BC252" s="10">
        <f t="shared" ref="BC252:BC253" ca="1" si="1363">AK252-$X252</f>
        <v>1.3602592033964598</v>
      </c>
      <c r="BD252" s="10">
        <f t="shared" ref="BD252:BD253" ca="1" si="1364">AL252-$X252</f>
        <v>2.0465337132003825</v>
      </c>
      <c r="BE252" s="10">
        <f t="shared" ref="BE252:BE253" ca="1" si="1365">AM252-$X252</f>
        <v>-3.9058472391805701</v>
      </c>
      <c r="BF252" s="10">
        <f t="shared" ref="BF252:BF253" ca="1" si="1366">AN252-$X252</f>
        <v>-4.4560569603747453</v>
      </c>
      <c r="BG252" s="10">
        <f t="shared" ref="BG252:BG253" ca="1" si="1367">AO252-$X252</f>
        <v>-3.128904883290847</v>
      </c>
      <c r="BI252" s="3">
        <f ca="1">Y252-Z252</f>
        <v>-0.56746322305797747</v>
      </c>
      <c r="BJ252" s="3">
        <f ca="1">AG252-AH252</f>
        <v>3.1232281232281238</v>
      </c>
      <c r="BK252" s="3">
        <f ca="1">AI252-AJ252</f>
        <v>-8.0260909459630199</v>
      </c>
      <c r="BL252" s="3">
        <f ca="1">AK252-AL252</f>
        <v>-0.68627450980392268</v>
      </c>
    </row>
    <row r="253" spans="1:64">
      <c r="B253" t="s">
        <v>10</v>
      </c>
      <c r="C253">
        <f ca="1">INDIRECT(ADDRESS(146,3,1,TRUE,C246))</f>
        <v>485</v>
      </c>
      <c r="D253">
        <f t="shared" ref="D253:J253" ca="1" si="1368">INDIRECT(ADDRESS(146,3,1,TRUE,D246))</f>
        <v>155</v>
      </c>
      <c r="E253">
        <f t="shared" ca="1" si="1368"/>
        <v>170</v>
      </c>
      <c r="F253">
        <f t="shared" ca="1" si="1368"/>
        <v>250</v>
      </c>
      <c r="G253">
        <f t="shared" ca="1" si="1368"/>
        <v>223</v>
      </c>
      <c r="H253">
        <f t="shared" ca="1" si="1368"/>
        <v>168</v>
      </c>
      <c r="I253">
        <f t="shared" ca="1" si="1368"/>
        <v>144</v>
      </c>
      <c r="J253">
        <f t="shared" ca="1" si="1368"/>
        <v>270</v>
      </c>
      <c r="K253">
        <f t="shared" ref="K253:L253" ca="1" si="1369">INDIRECT(ADDRESS(146,3,1,TRUE,K246))</f>
        <v>220</v>
      </c>
      <c r="L253">
        <f t="shared" ca="1" si="1369"/>
        <v>136</v>
      </c>
      <c r="M253">
        <f t="shared" ref="M253:N253" ca="1" si="1370">INDIRECT(ADDRESS(146,3,1,TRUE,M246))</f>
        <v>167</v>
      </c>
      <c r="N253">
        <f t="shared" ca="1" si="1370"/>
        <v>246</v>
      </c>
      <c r="O253">
        <f t="shared" ref="O253:Q253" ca="1" si="1371">INDIRECT(ADDRESS(146,3,1,TRUE,O246))</f>
        <v>44</v>
      </c>
      <c r="P253">
        <f t="shared" ca="1" si="1371"/>
        <v>61</v>
      </c>
      <c r="Q253">
        <f t="shared" ca="1" si="1371"/>
        <v>294</v>
      </c>
      <c r="R253">
        <f t="shared" ref="R253:S253" ca="1" si="1372">INDIRECT(ADDRESS(146,3,1,TRUE,R246))</f>
        <v>464</v>
      </c>
      <c r="S253">
        <f t="shared" ca="1" si="1372"/>
        <v>21</v>
      </c>
      <c r="V253" s="9"/>
      <c r="W253" s="4" t="s">
        <v>10</v>
      </c>
      <c r="X253" s="7">
        <f ca="1">C253*100/C$151</f>
        <v>46.058879392212724</v>
      </c>
      <c r="Y253" s="7">
        <f t="shared" ca="1" si="1347"/>
        <v>46.686746987951807</v>
      </c>
      <c r="Z253" s="7">
        <f t="shared" ca="1" si="1347"/>
        <v>46.961325966850829</v>
      </c>
      <c r="AA253" s="7">
        <f t="shared" ca="1" si="1347"/>
        <v>44.247787610619469</v>
      </c>
      <c r="AB253" s="7">
        <f t="shared" ca="1" si="1347"/>
        <v>48.373101952277658</v>
      </c>
      <c r="AC253" s="7">
        <f t="shared" ca="1" si="1347"/>
        <v>45.040214477211798</v>
      </c>
      <c r="AD253" s="7">
        <f t="shared" ca="1" si="1347"/>
        <v>39.452054794520549</v>
      </c>
      <c r="AE253" s="7">
        <f t="shared" ca="1" si="1347"/>
        <v>43.33868378812199</v>
      </c>
      <c r="AF253" s="11" t="s">
        <v>10</v>
      </c>
      <c r="AG253" s="7">
        <f t="shared" ca="1" si="1348"/>
        <v>45.738045738045741</v>
      </c>
      <c r="AH253" s="7">
        <f t="shared" ca="1" si="1348"/>
        <v>51.515151515151516</v>
      </c>
      <c r="AI253" s="7">
        <f t="shared" ca="1" si="1348"/>
        <v>55.852842809364546</v>
      </c>
      <c r="AJ253" s="7">
        <f t="shared" ca="1" si="1348"/>
        <v>48.906560636182903</v>
      </c>
      <c r="AK253" s="7">
        <f t="shared" ca="1" si="1348"/>
        <v>43.137254901960787</v>
      </c>
      <c r="AL253" s="7">
        <f t="shared" ca="1" si="1348"/>
        <v>43.571428571428569</v>
      </c>
      <c r="AM253" s="7">
        <f t="shared" ca="1" si="1348"/>
        <v>46.666666666666664</v>
      </c>
      <c r="AN253" s="7">
        <f t="shared" ca="1" si="1348"/>
        <v>40.069084628670119</v>
      </c>
      <c r="AO253" s="7">
        <f t="shared" ca="1" si="1348"/>
        <v>36.842105263157897</v>
      </c>
      <c r="AQ253" s="10">
        <f ca="1">Y253-$AX253</f>
        <v>0.45873759009776194</v>
      </c>
      <c r="AR253" s="10">
        <f t="shared" ca="1" si="1354"/>
        <v>0.73331656899678421</v>
      </c>
      <c r="AS253" s="10">
        <f t="shared" ca="1" si="1355"/>
        <v>-1.9802217872345764</v>
      </c>
      <c r="AT253" s="10">
        <f t="shared" ca="1" si="1356"/>
        <v>2.1450925544236128</v>
      </c>
      <c r="AU253" s="10">
        <f t="shared" ca="1" si="1357"/>
        <v>-1.1877949206422471</v>
      </c>
      <c r="AV253" s="10">
        <f t="shared" ca="1" si="1358"/>
        <v>-6.7759546033334956</v>
      </c>
      <c r="AW253" s="10">
        <f t="shared" ca="1" si="1359"/>
        <v>-2.8893256097320545</v>
      </c>
      <c r="AX253" s="18">
        <f ca="1">AVERAGE(X253:AC253)</f>
        <v>46.228009397854045</v>
      </c>
      <c r="AY253" s="10">
        <f ca="1">AG253-$X253</f>
        <v>-0.32083365416698229</v>
      </c>
      <c r="AZ253" s="10">
        <f t="shared" ca="1" si="1360"/>
        <v>5.4562721229387918</v>
      </c>
      <c r="BA253" s="10">
        <f t="shared" ca="1" si="1361"/>
        <v>9.7939634171518222</v>
      </c>
      <c r="BB253" s="10">
        <f t="shared" ca="1" si="1362"/>
        <v>2.8476812439701789</v>
      </c>
      <c r="BC253" s="10">
        <f t="shared" ca="1" si="1363"/>
        <v>-2.9216244902519364</v>
      </c>
      <c r="BD253" s="10">
        <f t="shared" ca="1" si="1364"/>
        <v>-2.4874508207841544</v>
      </c>
      <c r="BE253" s="10">
        <f t="shared" ca="1" si="1365"/>
        <v>0.60778727445394054</v>
      </c>
      <c r="BF253" s="10">
        <f t="shared" ca="1" si="1366"/>
        <v>-5.989794763542605</v>
      </c>
      <c r="BG253" s="10">
        <f t="shared" ca="1" si="1367"/>
        <v>-9.2167741290548264</v>
      </c>
      <c r="BI253" s="3">
        <f ca="1">Y253-Z253</f>
        <v>-0.27457897889902227</v>
      </c>
      <c r="BJ253" s="3">
        <f ca="1">AG253-AH253</f>
        <v>-5.7771057771057741</v>
      </c>
      <c r="BK253" s="3">
        <f ca="1">AI253-AJ253</f>
        <v>6.9462821731816433</v>
      </c>
      <c r="BL253" s="3">
        <f ca="1">AK253-AL253</f>
        <v>-0.43417366946778202</v>
      </c>
    </row>
    <row r="254" spans="1:64">
      <c r="B254">
        <f ca="1">SUM(C252:C253)</f>
        <v>832</v>
      </c>
      <c r="Y254" s="7"/>
      <c r="Z254" s="7"/>
      <c r="AA254" s="7"/>
      <c r="AB254" s="7"/>
      <c r="AC254" s="7"/>
      <c r="AG254" s="7"/>
      <c r="AX254" s="19"/>
    </row>
    <row r="255" spans="1:64">
      <c r="C255" t="s">
        <v>102</v>
      </c>
      <c r="D255" t="s">
        <v>103</v>
      </c>
      <c r="E255" t="s">
        <v>104</v>
      </c>
      <c r="F255" t="s">
        <v>97</v>
      </c>
      <c r="G255" t="s">
        <v>98</v>
      </c>
      <c r="H255" t="s">
        <v>99</v>
      </c>
      <c r="I255" t="s">
        <v>100</v>
      </c>
      <c r="J255" t="s">
        <v>101</v>
      </c>
      <c r="K255" t="s">
        <v>106</v>
      </c>
      <c r="L255" t="s">
        <v>108</v>
      </c>
      <c r="M255" t="s">
        <v>109</v>
      </c>
      <c r="N255" t="s">
        <v>112</v>
      </c>
      <c r="O255" t="s">
        <v>117</v>
      </c>
      <c r="P255" t="s">
        <v>118</v>
      </c>
      <c r="Q255" t="s">
        <v>121</v>
      </c>
      <c r="R255" t="s">
        <v>119</v>
      </c>
      <c r="S255" t="s">
        <v>120</v>
      </c>
      <c r="U255" s="1" t="s">
        <v>59</v>
      </c>
      <c r="V255" s="1" t="s">
        <v>137</v>
      </c>
      <c r="W255" s="5" t="s">
        <v>153</v>
      </c>
      <c r="X255" s="8" t="s">
        <v>102</v>
      </c>
      <c r="Y255" s="8" t="s">
        <v>103</v>
      </c>
      <c r="Z255" s="8" t="s">
        <v>104</v>
      </c>
      <c r="AA255" s="8" t="s">
        <v>97</v>
      </c>
      <c r="AB255" s="8" t="s">
        <v>98</v>
      </c>
      <c r="AC255" s="8" t="s">
        <v>99</v>
      </c>
      <c r="AD255" s="8" t="s">
        <v>100</v>
      </c>
      <c r="AE255" s="8" t="s">
        <v>101</v>
      </c>
      <c r="AF255" s="11" t="s">
        <v>153</v>
      </c>
      <c r="AG255" s="8" t="s">
        <v>106</v>
      </c>
      <c r="AH255" s="8" t="s">
        <v>108</v>
      </c>
      <c r="AI255" s="8" t="s">
        <v>109</v>
      </c>
      <c r="AJ255" s="8" t="s">
        <v>112</v>
      </c>
      <c r="AK255" s="12" t="s">
        <v>117</v>
      </c>
      <c r="AL255" s="12" t="s">
        <v>118</v>
      </c>
      <c r="AM255" s="12" t="s">
        <v>121</v>
      </c>
      <c r="AN255" s="12" t="s">
        <v>119</v>
      </c>
      <c r="AO255" s="12" t="s">
        <v>120</v>
      </c>
      <c r="AX255" s="19"/>
    </row>
    <row r="256" spans="1:64">
      <c r="A256" s="1" t="s">
        <v>59</v>
      </c>
      <c r="B256" t="s">
        <v>92</v>
      </c>
      <c r="C256">
        <f ca="1">INDIRECT(ADDRESS(149,1,1,TRUE,C255))-B$151</f>
        <v>277</v>
      </c>
      <c r="D256">
        <f t="shared" ref="D256:N256" ca="1" si="1373">INDIRECT(ADDRESS(149,1,1,TRUE,D255))</f>
        <v>99</v>
      </c>
      <c r="E256">
        <f t="shared" ca="1" si="1373"/>
        <v>110</v>
      </c>
      <c r="F256">
        <f t="shared" ca="1" si="1373"/>
        <v>167</v>
      </c>
      <c r="G256">
        <f t="shared" ca="1" si="1373"/>
        <v>126</v>
      </c>
      <c r="H256">
        <f t="shared" ca="1" si="1373"/>
        <v>111</v>
      </c>
      <c r="I256">
        <f t="shared" ca="1" si="1373"/>
        <v>131</v>
      </c>
      <c r="J256">
        <f t="shared" ca="1" si="1373"/>
        <v>186</v>
      </c>
      <c r="K256">
        <f t="shared" ca="1" si="1373"/>
        <v>108</v>
      </c>
      <c r="L256">
        <f t="shared" ca="1" si="1373"/>
        <v>54</v>
      </c>
      <c r="M256">
        <f t="shared" ca="1" si="1373"/>
        <v>60</v>
      </c>
      <c r="N256">
        <f t="shared" ca="1" si="1373"/>
        <v>112</v>
      </c>
      <c r="O256">
        <f t="shared" ref="O256:Q256" ca="1" si="1374">INDIRECT(ADDRESS(149,1,1,TRUE,O255))</f>
        <v>31</v>
      </c>
      <c r="P256">
        <f t="shared" ca="1" si="1374"/>
        <v>40</v>
      </c>
      <c r="Q256">
        <f t="shared" ca="1" si="1374"/>
        <v>185</v>
      </c>
      <c r="R256">
        <f t="shared" ref="R256:S256" ca="1" si="1375">INDIRECT(ADDRESS(149,1,1,TRUE,R255))</f>
        <v>424</v>
      </c>
      <c r="S256">
        <f t="shared" ca="1" si="1375"/>
        <v>19</v>
      </c>
      <c r="W256" s="4" t="s">
        <v>92</v>
      </c>
      <c r="X256" s="7">
        <f ca="1">C256*100/C$151</f>
        <v>26.305792972459638</v>
      </c>
      <c r="Y256" s="7">
        <f t="shared" ref="Y256:AE258" ca="1" si="1376">D256*100/D$6</f>
        <v>29.819277108433734</v>
      </c>
      <c r="Z256" s="7">
        <f t="shared" ca="1" si="1376"/>
        <v>30.386740331491712</v>
      </c>
      <c r="AA256" s="7">
        <f t="shared" ca="1" si="1376"/>
        <v>29.557522123893804</v>
      </c>
      <c r="AB256" s="7">
        <f t="shared" ca="1" si="1376"/>
        <v>27.331887201735359</v>
      </c>
      <c r="AC256" s="7">
        <f t="shared" ca="1" si="1376"/>
        <v>29.758713136729224</v>
      </c>
      <c r="AD256" s="7">
        <f t="shared" ca="1" si="1376"/>
        <v>35.890410958904113</v>
      </c>
      <c r="AE256" s="7">
        <f t="shared" ca="1" si="1376"/>
        <v>29.855537720706259</v>
      </c>
      <c r="AF256" s="11" t="s">
        <v>92</v>
      </c>
      <c r="AG256" s="7">
        <f t="shared" ref="AG256:AO258" ca="1" si="1377">K256*100/K$6</f>
        <v>22.453222453222452</v>
      </c>
      <c r="AH256" s="7">
        <f t="shared" ca="1" si="1377"/>
        <v>20.454545454545453</v>
      </c>
      <c r="AI256" s="7">
        <f t="shared" ca="1" si="1377"/>
        <v>20.066889632107024</v>
      </c>
      <c r="AJ256" s="7">
        <f t="shared" ca="1" si="1377"/>
        <v>22.266401590457257</v>
      </c>
      <c r="AK256" s="7">
        <f t="shared" ca="1" si="1377"/>
        <v>30.392156862745097</v>
      </c>
      <c r="AL256" s="7">
        <f t="shared" ca="1" si="1377"/>
        <v>28.571428571428573</v>
      </c>
      <c r="AM256" s="7">
        <f t="shared" ca="1" si="1377"/>
        <v>29.365079365079364</v>
      </c>
      <c r="AN256" s="7">
        <f t="shared" ca="1" si="1377"/>
        <v>36.614853195164073</v>
      </c>
      <c r="AO256" s="7">
        <f t="shared" ca="1" si="1377"/>
        <v>33.333333333333336</v>
      </c>
      <c r="AX256" s="19"/>
    </row>
    <row r="257" spans="1:64">
      <c r="B257" t="s">
        <v>9</v>
      </c>
      <c r="C257">
        <f ca="1">INDIRECT(ADDRESS(149,2,1,TRUE,C255))</f>
        <v>621</v>
      </c>
      <c r="D257">
        <f t="shared" ref="D257:J257" ca="1" si="1378">INDIRECT(ADDRESS(149,2,1,TRUE,D255))</f>
        <v>182</v>
      </c>
      <c r="E257">
        <f t="shared" ca="1" si="1378"/>
        <v>203</v>
      </c>
      <c r="F257">
        <f t="shared" ca="1" si="1378"/>
        <v>322</v>
      </c>
      <c r="G257">
        <f t="shared" ca="1" si="1378"/>
        <v>279</v>
      </c>
      <c r="H257">
        <f t="shared" ca="1" si="1378"/>
        <v>215</v>
      </c>
      <c r="I257">
        <f t="shared" ca="1" si="1378"/>
        <v>192</v>
      </c>
      <c r="J257">
        <f t="shared" ca="1" si="1378"/>
        <v>350</v>
      </c>
      <c r="K257">
        <f t="shared" ref="K257:L257" ca="1" si="1379">INDIRECT(ADDRESS(149,2,1,TRUE,K255))</f>
        <v>295</v>
      </c>
      <c r="L257">
        <f t="shared" ca="1" si="1379"/>
        <v>165</v>
      </c>
      <c r="M257">
        <f t="shared" ref="M257:N257" ca="1" si="1380">INDIRECT(ADDRESS(149,2,1,TRUE,M255))</f>
        <v>185</v>
      </c>
      <c r="N257">
        <f t="shared" ca="1" si="1380"/>
        <v>321</v>
      </c>
      <c r="O257">
        <f t="shared" ref="O257:Q257" ca="1" si="1381">INDIRECT(ADDRESS(149,2,1,TRUE,O255))</f>
        <v>61</v>
      </c>
      <c r="P257">
        <f t="shared" ca="1" si="1381"/>
        <v>81</v>
      </c>
      <c r="Q257">
        <f t="shared" ca="1" si="1381"/>
        <v>357</v>
      </c>
      <c r="R257">
        <f t="shared" ref="R257:S257" ca="1" si="1382">INDIRECT(ADDRESS(149,2,1,TRUE,R255))</f>
        <v>589</v>
      </c>
      <c r="S257">
        <f t="shared" ca="1" si="1382"/>
        <v>32</v>
      </c>
      <c r="W257" s="4" t="s">
        <v>9</v>
      </c>
      <c r="X257" s="7">
        <f ca="1">C257*100/C$151</f>
        <v>58.974358974358971</v>
      </c>
      <c r="Y257" s="7">
        <f t="shared" ca="1" si="1376"/>
        <v>54.819277108433738</v>
      </c>
      <c r="Z257" s="7">
        <f t="shared" ca="1" si="1376"/>
        <v>56.077348066298342</v>
      </c>
      <c r="AA257" s="7">
        <f t="shared" ca="1" si="1376"/>
        <v>56.991150442477874</v>
      </c>
      <c r="AB257" s="7">
        <f t="shared" ca="1" si="1376"/>
        <v>60.520607375271148</v>
      </c>
      <c r="AC257" s="7">
        <f t="shared" ca="1" si="1376"/>
        <v>57.640750670241289</v>
      </c>
      <c r="AD257" s="7">
        <f t="shared" ca="1" si="1376"/>
        <v>52.602739726027394</v>
      </c>
      <c r="AE257" s="7">
        <f t="shared" ca="1" si="1376"/>
        <v>56.179775280898873</v>
      </c>
      <c r="AF257" s="11" t="s">
        <v>9</v>
      </c>
      <c r="AG257" s="7">
        <f t="shared" ca="1" si="1377"/>
        <v>61.330561330561331</v>
      </c>
      <c r="AH257" s="7">
        <f t="shared" ca="1" si="1377"/>
        <v>62.5</v>
      </c>
      <c r="AI257" s="7">
        <f t="shared" ca="1" si="1377"/>
        <v>61.872909698996658</v>
      </c>
      <c r="AJ257" s="7">
        <f t="shared" ca="1" si="1377"/>
        <v>63.817097415506957</v>
      </c>
      <c r="AK257" s="7">
        <f t="shared" ca="1" si="1377"/>
        <v>59.803921568627452</v>
      </c>
      <c r="AL257" s="7">
        <f t="shared" ca="1" si="1377"/>
        <v>57.857142857142854</v>
      </c>
      <c r="AM257" s="7">
        <f t="shared" ca="1" si="1377"/>
        <v>56.666666666666664</v>
      </c>
      <c r="AN257" s="7">
        <f t="shared" ca="1" si="1377"/>
        <v>50.86355785837651</v>
      </c>
      <c r="AO257" s="7">
        <f t="shared" ca="1" si="1377"/>
        <v>56.140350877192979</v>
      </c>
      <c r="AQ257" s="10">
        <f ca="1">Y257-$AX257</f>
        <v>-2.6846383310798174</v>
      </c>
      <c r="AR257" s="10">
        <f t="shared" ref="AR257:AR258" ca="1" si="1383">Z257-$AX257</f>
        <v>-1.4265673732152138</v>
      </c>
      <c r="AS257" s="10">
        <f t="shared" ref="AS257:AS258" ca="1" si="1384">AA257-$AX257</f>
        <v>-0.51276499703568135</v>
      </c>
      <c r="AT257" s="10">
        <f t="shared" ref="AT257:AT258" ca="1" si="1385">AB257-$AX257</f>
        <v>3.0166919357575921</v>
      </c>
      <c r="AU257" s="10">
        <f t="shared" ref="AU257:AU258" ca="1" si="1386">AC257-$AX257</f>
        <v>0.1368352307277334</v>
      </c>
      <c r="AV257" s="10">
        <f t="shared" ref="AV257:AV258" ca="1" si="1387">AD257-$AX257</f>
        <v>-4.9011757134861611</v>
      </c>
      <c r="AW257" s="10">
        <f t="shared" ref="AW257:AW258" ca="1" si="1388">AE257-$AX257</f>
        <v>-1.3241401586146822</v>
      </c>
      <c r="AX257" s="18">
        <f ca="1">AVERAGE(X257:AC257)</f>
        <v>57.503915439513555</v>
      </c>
      <c r="AY257" s="10">
        <f ca="1">AG257-$X257</f>
        <v>2.3562023562023597</v>
      </c>
      <c r="AZ257" s="10">
        <f t="shared" ref="AZ257:AZ258" ca="1" si="1389">AH257-$X257</f>
        <v>3.5256410256410291</v>
      </c>
      <c r="BA257" s="10">
        <f t="shared" ref="BA257:BA258" ca="1" si="1390">AI257-$X257</f>
        <v>2.8985507246376869</v>
      </c>
      <c r="BB257" s="10">
        <f t="shared" ref="BB257:BB258" ca="1" si="1391">AJ257-$X257</f>
        <v>4.8427384411479864</v>
      </c>
      <c r="BC257" s="10">
        <f t="shared" ref="BC257:BC258" ca="1" si="1392">AK257-$X257</f>
        <v>0.82956259426848078</v>
      </c>
      <c r="BD257" s="10">
        <f t="shared" ref="BD257:BD258" ca="1" si="1393">AL257-$X257</f>
        <v>-1.1172161172161168</v>
      </c>
      <c r="BE257" s="10">
        <f t="shared" ref="BE257:BE258" ca="1" si="1394">AM257-$X257</f>
        <v>-2.3076923076923066</v>
      </c>
      <c r="BF257" s="10">
        <f t="shared" ref="BF257:BF258" ca="1" si="1395">AN257-$X257</f>
        <v>-8.1108011159824613</v>
      </c>
      <c r="BG257" s="10">
        <f t="shared" ref="BG257:BG258" ca="1" si="1396">AO257-$X257</f>
        <v>-2.8340080971659916</v>
      </c>
      <c r="BI257" s="3">
        <f ca="1">Y257-Z257</f>
        <v>-1.2580709578646037</v>
      </c>
      <c r="BJ257" s="3">
        <f ca="1">AG257-AH257</f>
        <v>-1.1694386694386694</v>
      </c>
      <c r="BK257" s="3">
        <f ca="1">AI257-AJ257</f>
        <v>-1.9441877165102994</v>
      </c>
      <c r="BL257" s="3">
        <f ca="1">AK257-AL257</f>
        <v>1.9467787114845976</v>
      </c>
    </row>
    <row r="258" spans="1:64">
      <c r="B258" t="s">
        <v>10</v>
      </c>
      <c r="C258">
        <f ca="1">INDIRECT(ADDRESS(149,3,1,TRUE,C255))</f>
        <v>151</v>
      </c>
      <c r="D258">
        <f t="shared" ref="D258:J258" ca="1" si="1397">INDIRECT(ADDRESS(149,3,1,TRUE,D255))</f>
        <v>51</v>
      </c>
      <c r="E258">
        <f t="shared" ca="1" si="1397"/>
        <v>49</v>
      </c>
      <c r="F258">
        <f t="shared" ca="1" si="1397"/>
        <v>76</v>
      </c>
      <c r="G258">
        <f t="shared" ca="1" si="1397"/>
        <v>56</v>
      </c>
      <c r="H258">
        <f t="shared" ca="1" si="1397"/>
        <v>47</v>
      </c>
      <c r="I258">
        <f t="shared" ca="1" si="1397"/>
        <v>42</v>
      </c>
      <c r="J258">
        <f t="shared" ca="1" si="1397"/>
        <v>87</v>
      </c>
      <c r="K258">
        <f t="shared" ref="K258:L258" ca="1" si="1398">INDIRECT(ADDRESS(149,3,1,TRUE,K255))</f>
        <v>78</v>
      </c>
      <c r="L258">
        <f t="shared" ca="1" si="1398"/>
        <v>45</v>
      </c>
      <c r="M258">
        <f t="shared" ref="M258:N258" ca="1" si="1399">INDIRECT(ADDRESS(149,3,1,TRUE,M255))</f>
        <v>54</v>
      </c>
      <c r="N258">
        <f t="shared" ca="1" si="1399"/>
        <v>70</v>
      </c>
      <c r="O258">
        <f t="shared" ref="O258:Q258" ca="1" si="1400">INDIRECT(ADDRESS(149,3,1,TRUE,O255))</f>
        <v>10</v>
      </c>
      <c r="P258">
        <f t="shared" ca="1" si="1400"/>
        <v>19</v>
      </c>
      <c r="Q258">
        <f t="shared" ca="1" si="1400"/>
        <v>88</v>
      </c>
      <c r="R258">
        <f t="shared" ref="R258:S258" ca="1" si="1401">INDIRECT(ADDRESS(149,3,1,TRUE,R255))</f>
        <v>145</v>
      </c>
      <c r="S258">
        <f t="shared" ca="1" si="1401"/>
        <v>6</v>
      </c>
      <c r="V258" s="9"/>
      <c r="W258" s="4" t="s">
        <v>10</v>
      </c>
      <c r="X258" s="7">
        <f ca="1">C258*100/C$151</f>
        <v>14.339981006647673</v>
      </c>
      <c r="Y258" s="7">
        <f t="shared" ca="1" si="1376"/>
        <v>15.361445783132529</v>
      </c>
      <c r="Z258" s="7">
        <f t="shared" ca="1" si="1376"/>
        <v>13.535911602209945</v>
      </c>
      <c r="AA258" s="7">
        <f t="shared" ca="1" si="1376"/>
        <v>13.451327433628318</v>
      </c>
      <c r="AB258" s="7">
        <f t="shared" ca="1" si="1376"/>
        <v>12.147505422993492</v>
      </c>
      <c r="AC258" s="7">
        <f t="shared" ca="1" si="1376"/>
        <v>12.600536193029491</v>
      </c>
      <c r="AD258" s="7">
        <f t="shared" ca="1" si="1376"/>
        <v>11.506849315068493</v>
      </c>
      <c r="AE258" s="7">
        <f t="shared" ca="1" si="1376"/>
        <v>13.964686998394864</v>
      </c>
      <c r="AF258" s="11" t="s">
        <v>10</v>
      </c>
      <c r="AG258" s="7">
        <f t="shared" ca="1" si="1377"/>
        <v>16.216216216216218</v>
      </c>
      <c r="AH258" s="7">
        <f t="shared" ca="1" si="1377"/>
        <v>17.045454545454547</v>
      </c>
      <c r="AI258" s="7">
        <f t="shared" ca="1" si="1377"/>
        <v>18.060200668896321</v>
      </c>
      <c r="AJ258" s="7">
        <f t="shared" ca="1" si="1377"/>
        <v>13.916500994035784</v>
      </c>
      <c r="AK258" s="7">
        <f t="shared" ca="1" si="1377"/>
        <v>9.8039215686274517</v>
      </c>
      <c r="AL258" s="7">
        <f t="shared" ca="1" si="1377"/>
        <v>13.571428571428571</v>
      </c>
      <c r="AM258" s="7">
        <f t="shared" ca="1" si="1377"/>
        <v>13.968253968253968</v>
      </c>
      <c r="AN258" s="7">
        <f t="shared" ca="1" si="1377"/>
        <v>12.521588946459413</v>
      </c>
      <c r="AO258" s="7">
        <f t="shared" ca="1" si="1377"/>
        <v>10.526315789473685</v>
      </c>
      <c r="AQ258" s="10">
        <f ca="1">Y258-$AX258</f>
        <v>1.7886612095256247</v>
      </c>
      <c r="AR258" s="10">
        <f t="shared" ca="1" si="1383"/>
        <v>-3.6872971396959997E-2</v>
      </c>
      <c r="AS258" s="10">
        <f t="shared" ca="1" si="1384"/>
        <v>-0.12145713997858643</v>
      </c>
      <c r="AT258" s="10">
        <f t="shared" ca="1" si="1385"/>
        <v>-1.425279150613413</v>
      </c>
      <c r="AU258" s="10">
        <f t="shared" ca="1" si="1386"/>
        <v>-0.97224838057741358</v>
      </c>
      <c r="AV258" s="10">
        <f t="shared" ca="1" si="1387"/>
        <v>-2.0659352585384116</v>
      </c>
      <c r="AW258" s="10">
        <f t="shared" ca="1" si="1388"/>
        <v>0.39190242478795945</v>
      </c>
      <c r="AX258" s="18">
        <f ca="1">AVERAGE(X258:AC258)</f>
        <v>13.572784573606905</v>
      </c>
      <c r="AY258" s="10">
        <f ca="1">AG258-$X258</f>
        <v>1.8762352095685451</v>
      </c>
      <c r="AZ258" s="10">
        <f t="shared" ca="1" si="1389"/>
        <v>2.7054735388068742</v>
      </c>
      <c r="BA258" s="10">
        <f t="shared" ca="1" si="1390"/>
        <v>3.720219662248649</v>
      </c>
      <c r="BB258" s="10">
        <f t="shared" ca="1" si="1391"/>
        <v>-0.42348001261188806</v>
      </c>
      <c r="BC258" s="10">
        <f t="shared" ca="1" si="1392"/>
        <v>-4.5360594380202208</v>
      </c>
      <c r="BD258" s="10">
        <f t="shared" ca="1" si="1393"/>
        <v>-0.76855243521910133</v>
      </c>
      <c r="BE258" s="10">
        <f t="shared" ca="1" si="1394"/>
        <v>-0.37172703839370413</v>
      </c>
      <c r="BF258" s="10">
        <f t="shared" ca="1" si="1395"/>
        <v>-1.8183920601882591</v>
      </c>
      <c r="BG258" s="10">
        <f t="shared" ca="1" si="1396"/>
        <v>-3.8136652171739875</v>
      </c>
      <c r="BI258" s="3">
        <f ca="1">Y258-Z258</f>
        <v>1.8255341809225847</v>
      </c>
      <c r="BJ258" s="3">
        <f ca="1">AG258-AH258</f>
        <v>-0.82923832923832919</v>
      </c>
      <c r="BK258" s="3">
        <f ca="1">AI258-AJ258</f>
        <v>4.143699674860537</v>
      </c>
      <c r="BL258" s="3">
        <f ca="1">AK258-AL258</f>
        <v>-3.7675070028011195</v>
      </c>
    </row>
    <row r="259" spans="1:64">
      <c r="B259">
        <f ca="1">SUM(C257:C258)</f>
        <v>772</v>
      </c>
      <c r="U259" s="1" t="s">
        <v>60</v>
      </c>
      <c r="W259" s="4" t="s">
        <v>154</v>
      </c>
      <c r="X259" s="7"/>
      <c r="Y259" s="7"/>
      <c r="Z259" s="7"/>
      <c r="AA259" s="7"/>
      <c r="AB259" s="7"/>
      <c r="AC259" s="7"/>
      <c r="AD259" s="7"/>
      <c r="AE259" s="7"/>
      <c r="AF259" s="11" t="s">
        <v>154</v>
      </c>
      <c r="AG259" s="7"/>
      <c r="AH259" s="7"/>
      <c r="AI259" s="7"/>
      <c r="AJ259" s="7"/>
      <c r="AX259" s="19"/>
    </row>
    <row r="260" spans="1:64">
      <c r="A260" s="1" t="s">
        <v>60</v>
      </c>
      <c r="B260" t="s">
        <v>92</v>
      </c>
      <c r="C260">
        <f ca="1">INDIRECT(ADDRESS(152,1,1,TRUE,C255))-B$151</f>
        <v>262</v>
      </c>
      <c r="D260">
        <f t="shared" ref="D260:J260" ca="1" si="1402">INDIRECT(ADDRESS(152,1,1,TRUE,D255))</f>
        <v>92</v>
      </c>
      <c r="E260">
        <f t="shared" ca="1" si="1402"/>
        <v>102</v>
      </c>
      <c r="F260">
        <f t="shared" ca="1" si="1402"/>
        <v>156</v>
      </c>
      <c r="G260">
        <f t="shared" ca="1" si="1402"/>
        <v>122</v>
      </c>
      <c r="H260">
        <f t="shared" ca="1" si="1402"/>
        <v>115</v>
      </c>
      <c r="I260">
        <f t="shared" ca="1" si="1402"/>
        <v>127</v>
      </c>
      <c r="J260">
        <f t="shared" ca="1" si="1402"/>
        <v>178</v>
      </c>
      <c r="K260">
        <f t="shared" ref="K260:L260" ca="1" si="1403">INDIRECT(ADDRESS(152,1,1,TRUE,K255))</f>
        <v>104</v>
      </c>
      <c r="L260">
        <f t="shared" ca="1" si="1403"/>
        <v>54</v>
      </c>
      <c r="M260">
        <f t="shared" ref="M260:N260" ca="1" si="1404">INDIRECT(ADDRESS(152,1,1,TRUE,M255))</f>
        <v>53</v>
      </c>
      <c r="N260">
        <f t="shared" ca="1" si="1404"/>
        <v>107</v>
      </c>
      <c r="O260">
        <f t="shared" ref="O260:Q260" ca="1" si="1405">INDIRECT(ADDRESS(152,1,1,TRUE,O255))</f>
        <v>28</v>
      </c>
      <c r="P260">
        <f t="shared" ca="1" si="1405"/>
        <v>34</v>
      </c>
      <c r="Q260">
        <f t="shared" ca="1" si="1405"/>
        <v>185</v>
      </c>
      <c r="R260">
        <f t="shared" ref="R260:S260" ca="1" si="1406">INDIRECT(ADDRESS(152,1,1,TRUE,R255))</f>
        <v>408</v>
      </c>
      <c r="S260">
        <f t="shared" ca="1" si="1406"/>
        <v>20</v>
      </c>
      <c r="W260" s="4" t="s">
        <v>92</v>
      </c>
      <c r="X260" s="7">
        <f ca="1">C260*100/C$151</f>
        <v>24.881291547958213</v>
      </c>
      <c r="Y260" s="7">
        <f t="shared" ref="Y260:AE262" ca="1" si="1407">D260*100/D$6</f>
        <v>27.710843373493976</v>
      </c>
      <c r="Z260" s="7">
        <f t="shared" ca="1" si="1407"/>
        <v>28.176795580110497</v>
      </c>
      <c r="AA260" s="7">
        <f t="shared" ca="1" si="1407"/>
        <v>27.610619469026549</v>
      </c>
      <c r="AB260" s="7">
        <f t="shared" ca="1" si="1407"/>
        <v>26.464208242950107</v>
      </c>
      <c r="AC260" s="7">
        <f t="shared" ca="1" si="1407"/>
        <v>30.831099195710454</v>
      </c>
      <c r="AD260" s="7">
        <f t="shared" ca="1" si="1407"/>
        <v>34.794520547945204</v>
      </c>
      <c r="AE260" s="7">
        <f t="shared" ca="1" si="1407"/>
        <v>28.571428571428573</v>
      </c>
      <c r="AF260" s="11" t="s">
        <v>92</v>
      </c>
      <c r="AG260" s="7">
        <f t="shared" ref="AG260:AO262" ca="1" si="1408">K260*100/K$6</f>
        <v>21.621621621621621</v>
      </c>
      <c r="AH260" s="7">
        <f t="shared" ca="1" si="1408"/>
        <v>20.454545454545453</v>
      </c>
      <c r="AI260" s="7">
        <f t="shared" ca="1" si="1408"/>
        <v>17.725752508361204</v>
      </c>
      <c r="AJ260" s="7">
        <f t="shared" ca="1" si="1408"/>
        <v>21.272365805168985</v>
      </c>
      <c r="AK260" s="7">
        <f t="shared" ca="1" si="1408"/>
        <v>27.450980392156861</v>
      </c>
      <c r="AL260" s="7">
        <f t="shared" ca="1" si="1408"/>
        <v>24.285714285714285</v>
      </c>
      <c r="AM260" s="7">
        <f t="shared" ca="1" si="1408"/>
        <v>29.365079365079364</v>
      </c>
      <c r="AN260" s="7">
        <f t="shared" ca="1" si="1408"/>
        <v>35.233160621761655</v>
      </c>
      <c r="AO260" s="7">
        <f t="shared" ca="1" si="1408"/>
        <v>35.087719298245617</v>
      </c>
      <c r="AX260" s="19"/>
    </row>
    <row r="261" spans="1:64">
      <c r="B261" t="s">
        <v>9</v>
      </c>
      <c r="C261">
        <f ca="1">INDIRECT(ADDRESS(152,2,1,TRUE,C255))</f>
        <v>630</v>
      </c>
      <c r="D261">
        <f t="shared" ref="D261:J261" ca="1" si="1409">INDIRECT(ADDRESS(152,2,1,TRUE,D255))</f>
        <v>189</v>
      </c>
      <c r="E261">
        <f t="shared" ca="1" si="1409"/>
        <v>206</v>
      </c>
      <c r="F261">
        <f t="shared" ca="1" si="1409"/>
        <v>327</v>
      </c>
      <c r="G261">
        <f t="shared" ca="1" si="1409"/>
        <v>277</v>
      </c>
      <c r="H261">
        <f t="shared" ca="1" si="1409"/>
        <v>214</v>
      </c>
      <c r="I261">
        <f t="shared" ca="1" si="1409"/>
        <v>190</v>
      </c>
      <c r="J261">
        <f t="shared" ca="1" si="1409"/>
        <v>360</v>
      </c>
      <c r="K261">
        <f t="shared" ref="K261:L261" ca="1" si="1410">INDIRECT(ADDRESS(152,2,1,TRUE,K255))</f>
        <v>310</v>
      </c>
      <c r="L261">
        <f t="shared" ca="1" si="1410"/>
        <v>160</v>
      </c>
      <c r="M261">
        <f t="shared" ref="M261:N261" ca="1" si="1411">INDIRECT(ADDRESS(152,2,1,TRUE,M255))</f>
        <v>190</v>
      </c>
      <c r="N261">
        <f t="shared" ca="1" si="1411"/>
        <v>324</v>
      </c>
      <c r="O261">
        <f t="shared" ref="O261:Q261" ca="1" si="1412">INDIRECT(ADDRESS(152,2,1,TRUE,O255))</f>
        <v>60</v>
      </c>
      <c r="P261">
        <f t="shared" ca="1" si="1412"/>
        <v>80</v>
      </c>
      <c r="Q261">
        <f t="shared" ca="1" si="1412"/>
        <v>368</v>
      </c>
      <c r="R261">
        <f t="shared" ref="R261:S261" ca="1" si="1413">INDIRECT(ADDRESS(152,2,1,TRUE,R255))</f>
        <v>599</v>
      </c>
      <c r="S261">
        <f t="shared" ca="1" si="1413"/>
        <v>31</v>
      </c>
      <c r="W261" s="4" t="s">
        <v>9</v>
      </c>
      <c r="X261" s="7">
        <f ca="1">C261*100/C$151</f>
        <v>59.82905982905983</v>
      </c>
      <c r="Y261" s="7">
        <f t="shared" ca="1" si="1407"/>
        <v>56.927710843373497</v>
      </c>
      <c r="Z261" s="7">
        <f t="shared" ca="1" si="1407"/>
        <v>56.906077348066297</v>
      </c>
      <c r="AA261" s="7">
        <f t="shared" ca="1" si="1407"/>
        <v>57.876106194690266</v>
      </c>
      <c r="AB261" s="7">
        <f t="shared" ca="1" si="1407"/>
        <v>60.086767895878523</v>
      </c>
      <c r="AC261" s="7">
        <f t="shared" ca="1" si="1407"/>
        <v>57.372654155495979</v>
      </c>
      <c r="AD261" s="7">
        <f t="shared" ca="1" si="1407"/>
        <v>52.054794520547944</v>
      </c>
      <c r="AE261" s="7">
        <f t="shared" ca="1" si="1407"/>
        <v>57.784911717495987</v>
      </c>
      <c r="AF261" s="11" t="s">
        <v>9</v>
      </c>
      <c r="AG261" s="7">
        <f t="shared" ca="1" si="1408"/>
        <v>64.449064449064451</v>
      </c>
      <c r="AH261" s="7">
        <f t="shared" ca="1" si="1408"/>
        <v>60.606060606060609</v>
      </c>
      <c r="AI261" s="7">
        <f t="shared" ca="1" si="1408"/>
        <v>63.545150501672239</v>
      </c>
      <c r="AJ261" s="7">
        <f t="shared" ca="1" si="1408"/>
        <v>64.413518886679924</v>
      </c>
      <c r="AK261" s="7">
        <f t="shared" ca="1" si="1408"/>
        <v>58.823529411764703</v>
      </c>
      <c r="AL261" s="7">
        <f t="shared" ca="1" si="1408"/>
        <v>57.142857142857146</v>
      </c>
      <c r="AM261" s="7">
        <f t="shared" ca="1" si="1408"/>
        <v>58.412698412698411</v>
      </c>
      <c r="AN261" s="7">
        <f t="shared" ca="1" si="1408"/>
        <v>51.727115716753019</v>
      </c>
      <c r="AO261" s="7">
        <f t="shared" ca="1" si="1408"/>
        <v>54.385964912280699</v>
      </c>
      <c r="AQ261" s="10">
        <f ca="1">Y261-$AX261</f>
        <v>-1.2386852010538973</v>
      </c>
      <c r="AR261" s="10">
        <f t="shared" ref="AR261:AR262" ca="1" si="1414">Z261-$AX261</f>
        <v>-1.2603186963610966</v>
      </c>
      <c r="AS261" s="10">
        <f t="shared" ref="AS261:AS262" ca="1" si="1415">AA261-$AX261</f>
        <v>-0.29028984973712824</v>
      </c>
      <c r="AT261" s="10">
        <f t="shared" ref="AT261:AT262" ca="1" si="1416">AB261-$AX261</f>
        <v>1.9203718514511294</v>
      </c>
      <c r="AU261" s="10">
        <f t="shared" ref="AU261:AU262" ca="1" si="1417">AC261-$AX261</f>
        <v>-0.79374188893141451</v>
      </c>
      <c r="AV261" s="10">
        <f t="shared" ref="AV261:AV262" ca="1" si="1418">AD261-$AX261</f>
        <v>-6.1116015238794503</v>
      </c>
      <c r="AW261" s="10">
        <f t="shared" ref="AW261:AW262" ca="1" si="1419">AE261-$AX261</f>
        <v>-0.38148432693140677</v>
      </c>
      <c r="AX261" s="18">
        <f ca="1">AVERAGE(X261:AC261)</f>
        <v>58.166396044427394</v>
      </c>
      <c r="AY261" s="10">
        <f ca="1">AG261-$X261</f>
        <v>4.6200046200046216</v>
      </c>
      <c r="AZ261" s="10">
        <f t="shared" ref="AZ261:AZ262" ca="1" si="1420">AH261-$X261</f>
        <v>0.77700077700077941</v>
      </c>
      <c r="BA261" s="10">
        <f t="shared" ref="BA261:BA262" ca="1" si="1421">AI261-$X261</f>
        <v>3.7160906726124097</v>
      </c>
      <c r="BB261" s="10">
        <f t="shared" ref="BB261:BB262" ca="1" si="1422">AJ261-$X261</f>
        <v>4.5844590576200943</v>
      </c>
      <c r="BC261" s="10">
        <f t="shared" ref="BC261:BC262" ca="1" si="1423">AK261-$X261</f>
        <v>-1.0055304172951267</v>
      </c>
      <c r="BD261" s="10">
        <f t="shared" ref="BD261:BD262" ca="1" si="1424">AL261-$X261</f>
        <v>-2.6862026862026838</v>
      </c>
      <c r="BE261" s="10">
        <f t="shared" ref="BE261:BE262" ca="1" si="1425">AM261-$X261</f>
        <v>-1.4163614163614184</v>
      </c>
      <c r="BF261" s="10">
        <f t="shared" ref="BF261:BF262" ca="1" si="1426">AN261-$X261</f>
        <v>-8.1019441123068106</v>
      </c>
      <c r="BG261" s="10">
        <f t="shared" ref="BG261:BG262" ca="1" si="1427">AO261-$X261</f>
        <v>-5.4430949167791312</v>
      </c>
      <c r="BI261" s="3">
        <f ca="1">Y261-Z261</f>
        <v>2.1633495307199269E-2</v>
      </c>
      <c r="BJ261" s="3">
        <f ca="1">AG261-AH261</f>
        <v>3.8430038430038422</v>
      </c>
      <c r="BK261" s="3">
        <f ca="1">AI261-AJ261</f>
        <v>-0.86836838500768465</v>
      </c>
      <c r="BL261" s="3">
        <f ca="1">AK261-AL261</f>
        <v>1.6806722689075571</v>
      </c>
    </row>
    <row r="262" spans="1:64">
      <c r="B262" t="s">
        <v>10</v>
      </c>
      <c r="C262">
        <f ca="1">INDIRECT(ADDRESS(152,3,1,TRUE,C255))</f>
        <v>157</v>
      </c>
      <c r="D262">
        <f t="shared" ref="D262:J262" ca="1" si="1428">INDIRECT(ADDRESS(152,3,1,TRUE,D255))</f>
        <v>51</v>
      </c>
      <c r="E262">
        <f t="shared" ca="1" si="1428"/>
        <v>54</v>
      </c>
      <c r="F262">
        <f t="shared" ca="1" si="1428"/>
        <v>82</v>
      </c>
      <c r="G262">
        <f t="shared" ca="1" si="1428"/>
        <v>62</v>
      </c>
      <c r="H262">
        <f t="shared" ca="1" si="1428"/>
        <v>44</v>
      </c>
      <c r="I262">
        <f t="shared" ca="1" si="1428"/>
        <v>48</v>
      </c>
      <c r="J262">
        <f t="shared" ca="1" si="1428"/>
        <v>85</v>
      </c>
      <c r="K262">
        <f t="shared" ref="K262:L262" ca="1" si="1429">INDIRECT(ADDRESS(152,3,1,TRUE,K255))</f>
        <v>67</v>
      </c>
      <c r="L262">
        <f t="shared" ca="1" si="1429"/>
        <v>50</v>
      </c>
      <c r="M262">
        <f t="shared" ref="M262:N262" ca="1" si="1430">INDIRECT(ADDRESS(152,3,1,TRUE,M255))</f>
        <v>56</v>
      </c>
      <c r="N262">
        <f t="shared" ca="1" si="1430"/>
        <v>72</v>
      </c>
      <c r="O262">
        <f t="shared" ref="O262:Q262" ca="1" si="1431">INDIRECT(ADDRESS(152,3,1,TRUE,O255))</f>
        <v>14</v>
      </c>
      <c r="P262">
        <f t="shared" ca="1" si="1431"/>
        <v>26</v>
      </c>
      <c r="Q262">
        <f t="shared" ca="1" si="1431"/>
        <v>77</v>
      </c>
      <c r="R262">
        <f t="shared" ref="R262:S262" ca="1" si="1432">INDIRECT(ADDRESS(152,3,1,TRUE,R255))</f>
        <v>151</v>
      </c>
      <c r="S262">
        <f t="shared" ca="1" si="1432"/>
        <v>6</v>
      </c>
      <c r="V262" s="9"/>
      <c r="W262" s="4" t="s">
        <v>10</v>
      </c>
      <c r="X262" s="7">
        <f ca="1">C262*100/C$151</f>
        <v>14.909781576448243</v>
      </c>
      <c r="Y262" s="7">
        <f t="shared" ca="1" si="1407"/>
        <v>15.361445783132529</v>
      </c>
      <c r="Z262" s="7">
        <f t="shared" ca="1" si="1407"/>
        <v>14.917127071823204</v>
      </c>
      <c r="AA262" s="7">
        <f t="shared" ca="1" si="1407"/>
        <v>14.513274336283185</v>
      </c>
      <c r="AB262" s="7">
        <f t="shared" ca="1" si="1407"/>
        <v>13.449023861171366</v>
      </c>
      <c r="AC262" s="7">
        <f t="shared" ca="1" si="1407"/>
        <v>11.796246648793566</v>
      </c>
      <c r="AD262" s="7">
        <f t="shared" ca="1" si="1407"/>
        <v>13.150684931506849</v>
      </c>
      <c r="AE262" s="7">
        <f t="shared" ca="1" si="1407"/>
        <v>13.643659711075442</v>
      </c>
      <c r="AF262" s="11" t="s">
        <v>10</v>
      </c>
      <c r="AG262" s="7">
        <f t="shared" ca="1" si="1408"/>
        <v>13.929313929313929</v>
      </c>
      <c r="AH262" s="7">
        <f t="shared" ca="1" si="1408"/>
        <v>18.939393939393938</v>
      </c>
      <c r="AI262" s="7">
        <f t="shared" ca="1" si="1408"/>
        <v>18.729096989966557</v>
      </c>
      <c r="AJ262" s="7">
        <f t="shared" ca="1" si="1408"/>
        <v>14.314115308151093</v>
      </c>
      <c r="AK262" s="7">
        <f t="shared" ca="1" si="1408"/>
        <v>13.725490196078431</v>
      </c>
      <c r="AL262" s="7">
        <f t="shared" ca="1" si="1408"/>
        <v>18.571428571428573</v>
      </c>
      <c r="AM262" s="7">
        <f t="shared" ca="1" si="1408"/>
        <v>12.222222222222221</v>
      </c>
      <c r="AN262" s="7">
        <f t="shared" ca="1" si="1408"/>
        <v>13.03972366148532</v>
      </c>
      <c r="AO262" s="7">
        <f t="shared" ca="1" si="1408"/>
        <v>10.526315789473685</v>
      </c>
      <c r="AQ262" s="10">
        <f ca="1">Y262-$AX262</f>
        <v>1.2036292368571804</v>
      </c>
      <c r="AR262" s="10">
        <f t="shared" ca="1" si="1414"/>
        <v>0.75931052554785516</v>
      </c>
      <c r="AS262" s="10">
        <f t="shared" ca="1" si="1415"/>
        <v>0.35545779000783639</v>
      </c>
      <c r="AT262" s="10">
        <f t="shared" ca="1" si="1416"/>
        <v>-0.70879268510398319</v>
      </c>
      <c r="AU262" s="10">
        <f t="shared" ca="1" si="1417"/>
        <v>-2.3615698974817825</v>
      </c>
      <c r="AV262" s="10">
        <f t="shared" ca="1" si="1418"/>
        <v>-1.0071316147685003</v>
      </c>
      <c r="AW262" s="10">
        <f t="shared" ca="1" si="1419"/>
        <v>-0.51415683519990729</v>
      </c>
      <c r="AX262" s="18">
        <f ca="1">AVERAGE(X262:AC262)</f>
        <v>14.157816546275349</v>
      </c>
      <c r="AY262" s="10">
        <f ca="1">AG262-$X262</f>
        <v>-0.98046764713431322</v>
      </c>
      <c r="AZ262" s="10">
        <f t="shared" ca="1" si="1420"/>
        <v>4.029612362945695</v>
      </c>
      <c r="BA262" s="10">
        <f t="shared" ca="1" si="1421"/>
        <v>3.8193154135183143</v>
      </c>
      <c r="BB262" s="10">
        <f t="shared" ca="1" si="1422"/>
        <v>-0.59566626829714941</v>
      </c>
      <c r="BC262" s="10">
        <f t="shared" ca="1" si="1423"/>
        <v>-1.1842913803698121</v>
      </c>
      <c r="BD262" s="10">
        <f t="shared" ca="1" si="1424"/>
        <v>3.6616469949803303</v>
      </c>
      <c r="BE262" s="10">
        <f t="shared" ca="1" si="1425"/>
        <v>-2.6875593542260212</v>
      </c>
      <c r="BF262" s="10">
        <f t="shared" ca="1" si="1426"/>
        <v>-1.8700579149629224</v>
      </c>
      <c r="BG262" s="10">
        <f t="shared" ca="1" si="1427"/>
        <v>-4.3834657869745577</v>
      </c>
      <c r="BI262" s="3">
        <f ca="1">Y262-Z262</f>
        <v>0.44431871130932521</v>
      </c>
      <c r="BJ262" s="3">
        <f ca="1">AG262-AH262</f>
        <v>-5.0100800100800083</v>
      </c>
      <c r="BK262" s="3">
        <f ca="1">AI262-AJ262</f>
        <v>4.4149816818154637</v>
      </c>
      <c r="BL262" s="3">
        <f ca="1">AK262-AL262</f>
        <v>-4.8459383753501424</v>
      </c>
    </row>
    <row r="263" spans="1:64">
      <c r="B263">
        <f ca="1">SUM(C261:C262)</f>
        <v>787</v>
      </c>
      <c r="Y263" s="7"/>
      <c r="Z263" s="7"/>
      <c r="AA263" s="7"/>
      <c r="AB263" s="7"/>
      <c r="AC263" s="7"/>
      <c r="AG263" s="7"/>
      <c r="AX263" s="19"/>
    </row>
    <row r="264" spans="1:64">
      <c r="C264" t="s">
        <v>102</v>
      </c>
      <c r="D264" t="s">
        <v>103</v>
      </c>
      <c r="E264" t="s">
        <v>104</v>
      </c>
      <c r="F264" t="s">
        <v>97</v>
      </c>
      <c r="G264" t="s">
        <v>98</v>
      </c>
      <c r="H264" t="s">
        <v>99</v>
      </c>
      <c r="I264" t="s">
        <v>100</v>
      </c>
      <c r="J264" t="s">
        <v>101</v>
      </c>
      <c r="K264" t="s">
        <v>106</v>
      </c>
      <c r="L264" t="s">
        <v>108</v>
      </c>
      <c r="M264" t="s">
        <v>109</v>
      </c>
      <c r="N264" t="s">
        <v>112</v>
      </c>
      <c r="O264" t="s">
        <v>117</v>
      </c>
      <c r="P264" t="s">
        <v>118</v>
      </c>
      <c r="Q264" t="s">
        <v>121</v>
      </c>
      <c r="R264" t="s">
        <v>119</v>
      </c>
      <c r="S264" t="s">
        <v>120</v>
      </c>
      <c r="U264" s="1" t="s">
        <v>61</v>
      </c>
      <c r="V264" s="1" t="s">
        <v>138</v>
      </c>
      <c r="X264" s="8" t="s">
        <v>102</v>
      </c>
      <c r="Y264" s="8" t="s">
        <v>103</v>
      </c>
      <c r="Z264" s="8" t="s">
        <v>104</v>
      </c>
      <c r="AA264" s="8" t="s">
        <v>97</v>
      </c>
      <c r="AB264" s="8" t="s">
        <v>98</v>
      </c>
      <c r="AC264" s="8" t="s">
        <v>99</v>
      </c>
      <c r="AD264" s="8" t="s">
        <v>100</v>
      </c>
      <c r="AE264" s="8" t="s">
        <v>101</v>
      </c>
      <c r="AG264" s="8" t="s">
        <v>106</v>
      </c>
      <c r="AH264" s="8" t="s">
        <v>108</v>
      </c>
      <c r="AI264" s="8" t="s">
        <v>109</v>
      </c>
      <c r="AJ264" s="8" t="s">
        <v>112</v>
      </c>
      <c r="AK264" s="12" t="s">
        <v>117</v>
      </c>
      <c r="AL264" s="12" t="s">
        <v>118</v>
      </c>
      <c r="AM264" s="12" t="s">
        <v>121</v>
      </c>
      <c r="AN264" s="12" t="s">
        <v>119</v>
      </c>
      <c r="AO264" s="12" t="s">
        <v>120</v>
      </c>
      <c r="AX264" s="19"/>
    </row>
    <row r="265" spans="1:64">
      <c r="A265" s="1" t="s">
        <v>61</v>
      </c>
      <c r="B265" t="s">
        <v>92</v>
      </c>
      <c r="C265">
        <f ca="1">INDIRECT(ADDRESS(155,1,1,TRUE,C264))-B$151</f>
        <v>227</v>
      </c>
      <c r="D265">
        <f t="shared" ref="D265:N265" ca="1" si="1433">INDIRECT(ADDRESS(155,1,1,TRUE,D264))</f>
        <v>90</v>
      </c>
      <c r="E265">
        <f t="shared" ca="1" si="1433"/>
        <v>87</v>
      </c>
      <c r="F265">
        <f t="shared" ca="1" si="1433"/>
        <v>137</v>
      </c>
      <c r="G265">
        <f t="shared" ca="1" si="1433"/>
        <v>114</v>
      </c>
      <c r="H265">
        <f t="shared" ca="1" si="1433"/>
        <v>97</v>
      </c>
      <c r="I265">
        <f t="shared" ca="1" si="1433"/>
        <v>111</v>
      </c>
      <c r="J265">
        <f t="shared" ca="1" si="1433"/>
        <v>162</v>
      </c>
      <c r="K265">
        <f t="shared" ca="1" si="1433"/>
        <v>86</v>
      </c>
      <c r="L265">
        <f t="shared" ca="1" si="1433"/>
        <v>44</v>
      </c>
      <c r="M265">
        <f t="shared" ca="1" si="1433"/>
        <v>51</v>
      </c>
      <c r="N265">
        <f t="shared" ca="1" si="1433"/>
        <v>81</v>
      </c>
      <c r="O265">
        <f t="shared" ref="O265:P265" ca="1" si="1434">INDIRECT(ADDRESS(155,1,1,TRUE,O264))</f>
        <v>28</v>
      </c>
      <c r="P265">
        <f t="shared" ca="1" si="1434"/>
        <v>38</v>
      </c>
      <c r="Q265">
        <f t="shared" ref="Q265:S265" ca="1" si="1435">INDIRECT(ADDRESS(155,1,1,TRUE,Q264))</f>
        <v>158</v>
      </c>
      <c r="R265">
        <f t="shared" ca="1" si="1435"/>
        <v>375</v>
      </c>
      <c r="S265">
        <f t="shared" ca="1" si="1435"/>
        <v>18</v>
      </c>
      <c r="W265" s="4" t="s">
        <v>92</v>
      </c>
      <c r="X265" s="7">
        <f ca="1">C265*100/C$151</f>
        <v>21.557454890788225</v>
      </c>
      <c r="Y265" s="7">
        <f t="shared" ref="Y265:AE267" ca="1" si="1436">D265*100/D$6</f>
        <v>27.108433734939759</v>
      </c>
      <c r="Z265" s="7">
        <f t="shared" ca="1" si="1436"/>
        <v>24.033149171270718</v>
      </c>
      <c r="AA265" s="7">
        <f t="shared" ca="1" si="1436"/>
        <v>24.247787610619469</v>
      </c>
      <c r="AB265" s="7">
        <f t="shared" ca="1" si="1436"/>
        <v>24.728850325379611</v>
      </c>
      <c r="AC265" s="7">
        <f t="shared" ca="1" si="1436"/>
        <v>26.005361930294907</v>
      </c>
      <c r="AD265" s="7">
        <f t="shared" ca="1" si="1436"/>
        <v>30.410958904109588</v>
      </c>
      <c r="AE265" s="7">
        <f t="shared" ca="1" si="1436"/>
        <v>26.003210272873194</v>
      </c>
      <c r="AF265" s="11" t="s">
        <v>92</v>
      </c>
      <c r="AG265" s="7">
        <f t="shared" ref="AG265:AO267" ca="1" si="1437">K265*100/K$6</f>
        <v>17.879417879417879</v>
      </c>
      <c r="AH265" s="7">
        <f t="shared" ca="1" si="1437"/>
        <v>16.666666666666668</v>
      </c>
      <c r="AI265" s="7">
        <f t="shared" ca="1" si="1437"/>
        <v>17.056856187290968</v>
      </c>
      <c r="AJ265" s="7">
        <f t="shared" ca="1" si="1437"/>
        <v>16.103379721669981</v>
      </c>
      <c r="AK265" s="7">
        <f t="shared" ca="1" si="1437"/>
        <v>27.450980392156861</v>
      </c>
      <c r="AL265" s="7">
        <f t="shared" ca="1" si="1437"/>
        <v>27.142857142857142</v>
      </c>
      <c r="AM265" s="7">
        <f t="shared" ca="1" si="1437"/>
        <v>25.079365079365079</v>
      </c>
      <c r="AN265" s="7">
        <f t="shared" ca="1" si="1437"/>
        <v>32.383419689119172</v>
      </c>
      <c r="AO265" s="7">
        <f t="shared" ca="1" si="1437"/>
        <v>31.578947368421051</v>
      </c>
      <c r="AX265" s="19"/>
    </row>
    <row r="266" spans="1:64">
      <c r="B266" t="s">
        <v>9</v>
      </c>
      <c r="C266">
        <f ca="1">INDIRECT(ADDRESS(155,2,1,TRUE,C264))</f>
        <v>710</v>
      </c>
      <c r="D266">
        <f t="shared" ref="D266:J266" ca="1" si="1438">INDIRECT(ADDRESS(155,2,1,TRUE,D264))</f>
        <v>207</v>
      </c>
      <c r="E266">
        <f t="shared" ca="1" si="1438"/>
        <v>244</v>
      </c>
      <c r="F266">
        <f t="shared" ca="1" si="1438"/>
        <v>375</v>
      </c>
      <c r="G266">
        <f t="shared" ca="1" si="1438"/>
        <v>296</v>
      </c>
      <c r="H266">
        <f t="shared" ca="1" si="1438"/>
        <v>241</v>
      </c>
      <c r="I266">
        <f t="shared" ca="1" si="1438"/>
        <v>228</v>
      </c>
      <c r="J266">
        <f t="shared" ca="1" si="1438"/>
        <v>400</v>
      </c>
      <c r="K266">
        <f t="shared" ref="K266:L266" ca="1" si="1439">INDIRECT(ADDRESS(155,2,1,TRUE,K264))</f>
        <v>349</v>
      </c>
      <c r="L266">
        <f t="shared" ca="1" si="1439"/>
        <v>186</v>
      </c>
      <c r="M266">
        <f t="shared" ref="M266:N266" ca="1" si="1440">INDIRECT(ADDRESS(155,2,1,TRUE,M264))</f>
        <v>209</v>
      </c>
      <c r="N266">
        <f t="shared" ca="1" si="1440"/>
        <v>370</v>
      </c>
      <c r="O266">
        <f t="shared" ref="O266:P266" ca="1" si="1441">INDIRECT(ADDRESS(155,2,1,TRUE,O264))</f>
        <v>69</v>
      </c>
      <c r="P266">
        <f t="shared" ca="1" si="1441"/>
        <v>85</v>
      </c>
      <c r="Q266">
        <f t="shared" ref="Q266:S266" ca="1" si="1442">INDIRECT(ADDRESS(155,2,1,TRUE,Q264))</f>
        <v>399</v>
      </c>
      <c r="R266">
        <f t="shared" ca="1" si="1442"/>
        <v>673</v>
      </c>
      <c r="S266">
        <f t="shared" ca="1" si="1442"/>
        <v>37</v>
      </c>
      <c r="W266" s="4" t="s">
        <v>9</v>
      </c>
      <c r="X266" s="7">
        <f ca="1">C266*100/C$151</f>
        <v>67.426400759734094</v>
      </c>
      <c r="Y266" s="7">
        <f t="shared" ca="1" si="1436"/>
        <v>62.349397590361448</v>
      </c>
      <c r="Z266" s="7">
        <f t="shared" ca="1" si="1436"/>
        <v>67.403314917127076</v>
      </c>
      <c r="AA266" s="7">
        <f t="shared" ca="1" si="1436"/>
        <v>66.371681415929203</v>
      </c>
      <c r="AB266" s="7">
        <f t="shared" ca="1" si="1436"/>
        <v>64.208242950108456</v>
      </c>
      <c r="AC266" s="7">
        <f t="shared" ca="1" si="1436"/>
        <v>64.611260053619304</v>
      </c>
      <c r="AD266" s="7">
        <f t="shared" ca="1" si="1436"/>
        <v>62.465753424657535</v>
      </c>
      <c r="AE266" s="7">
        <f t="shared" ca="1" si="1436"/>
        <v>64.205457463884429</v>
      </c>
      <c r="AF266" s="11" t="s">
        <v>9</v>
      </c>
      <c r="AG266" s="7">
        <f t="shared" ca="1" si="1437"/>
        <v>72.557172557172564</v>
      </c>
      <c r="AH266" s="7">
        <f t="shared" ca="1" si="1437"/>
        <v>70.454545454545453</v>
      </c>
      <c r="AI266" s="7">
        <f t="shared" ca="1" si="1437"/>
        <v>69.899665551839462</v>
      </c>
      <c r="AJ266" s="7">
        <f t="shared" ca="1" si="1437"/>
        <v>73.558648111332005</v>
      </c>
      <c r="AK266" s="7">
        <f t="shared" ca="1" si="1437"/>
        <v>67.647058823529406</v>
      </c>
      <c r="AL266" s="7">
        <f t="shared" ca="1" si="1437"/>
        <v>60.714285714285715</v>
      </c>
      <c r="AM266" s="7">
        <f t="shared" ca="1" si="1437"/>
        <v>63.333333333333336</v>
      </c>
      <c r="AN266" s="7">
        <f t="shared" ca="1" si="1437"/>
        <v>58.117443868739208</v>
      </c>
      <c r="AO266" s="7">
        <f t="shared" ca="1" si="1437"/>
        <v>64.912280701754383</v>
      </c>
      <c r="AQ266" s="10">
        <f ca="1">Y266-$AX266</f>
        <v>-3.0456520241184819</v>
      </c>
      <c r="AR266" s="10">
        <f t="shared" ref="AR266:AR267" ca="1" si="1443">Z266-$AX266</f>
        <v>2.0082653026471462</v>
      </c>
      <c r="AS266" s="10">
        <f t="shared" ref="AS266:AS267" ca="1" si="1444">AA266-$AX266</f>
        <v>0.97663180144927253</v>
      </c>
      <c r="AT266" s="10">
        <f t="shared" ref="AT266:AT267" ca="1" si="1445">AB266-$AX266</f>
        <v>-1.1868066643714741</v>
      </c>
      <c r="AU266" s="10">
        <f t="shared" ref="AU266:AU267" ca="1" si="1446">AC266-$AX266</f>
        <v>-0.78378956086062601</v>
      </c>
      <c r="AV266" s="10">
        <f t="shared" ref="AV266:AV267" ca="1" si="1447">AD266-$AX266</f>
        <v>-2.929296189822395</v>
      </c>
      <c r="AW266" s="10">
        <f t="shared" ref="AW266:AW267" ca="1" si="1448">AE266-$AX266</f>
        <v>-1.1895921505955016</v>
      </c>
      <c r="AX266" s="18">
        <f ca="1">AVERAGE(X266:AC266)</f>
        <v>65.39504961447993</v>
      </c>
      <c r="AY266" s="10">
        <f ca="1">AG266-$X266</f>
        <v>5.1307717974384701</v>
      </c>
      <c r="AZ266" s="10">
        <f t="shared" ref="AZ266:AZ267" ca="1" si="1449">AH266-$X266</f>
        <v>3.0281446948113597</v>
      </c>
      <c r="BA266" s="10">
        <f t="shared" ref="BA266:BA267" ca="1" si="1450">AI266-$X266</f>
        <v>2.4732647921053683</v>
      </c>
      <c r="BB266" s="10">
        <f t="shared" ref="BB266:BB267" ca="1" si="1451">AJ266-$X266</f>
        <v>6.1322473515979112</v>
      </c>
      <c r="BC266" s="10">
        <f t="shared" ref="BC266:BC267" ca="1" si="1452">AK266-$X266</f>
        <v>0.22065806379531239</v>
      </c>
      <c r="BD266" s="10">
        <f t="shared" ref="BD266:BD267" ca="1" si="1453">AL266-$X266</f>
        <v>-6.7121150454483782</v>
      </c>
      <c r="BE266" s="10">
        <f t="shared" ref="BE266:BE267" ca="1" si="1454">AM266-$X266</f>
        <v>-4.0930674264007578</v>
      </c>
      <c r="BF266" s="10">
        <f t="shared" ref="BF266:BF267" ca="1" si="1455">AN266-$X266</f>
        <v>-9.3089568909948852</v>
      </c>
      <c r="BG266" s="10">
        <f t="shared" ref="BG266:BG267" ca="1" si="1456">AO266-$X266</f>
        <v>-2.5141200579797101</v>
      </c>
      <c r="BI266" s="3">
        <f ca="1">Y266-Z266</f>
        <v>-5.0539173267656281</v>
      </c>
      <c r="BJ266" s="3">
        <f ca="1">AG266-AH266</f>
        <v>2.1026271026271104</v>
      </c>
      <c r="BK266" s="3">
        <f ca="1">AI266-AJ266</f>
        <v>-3.6589825594925429</v>
      </c>
      <c r="BL266" s="3">
        <f ca="1">AK266-AL266</f>
        <v>6.9327731092436906</v>
      </c>
    </row>
    <row r="267" spans="1:64">
      <c r="B267" t="s">
        <v>10</v>
      </c>
      <c r="C267">
        <f ca="1">INDIRECT(ADDRESS(155,3,1,TRUE,C264))</f>
        <v>112</v>
      </c>
      <c r="D267">
        <f t="shared" ref="D267:J267" ca="1" si="1457">INDIRECT(ADDRESS(155,3,1,TRUE,D264))</f>
        <v>35</v>
      </c>
      <c r="E267">
        <f t="shared" ca="1" si="1457"/>
        <v>31</v>
      </c>
      <c r="F267">
        <f t="shared" ca="1" si="1457"/>
        <v>53</v>
      </c>
      <c r="G267">
        <f t="shared" ca="1" si="1457"/>
        <v>51</v>
      </c>
      <c r="H267">
        <f t="shared" ca="1" si="1457"/>
        <v>35</v>
      </c>
      <c r="I267">
        <f t="shared" ca="1" si="1457"/>
        <v>26</v>
      </c>
      <c r="J267">
        <f t="shared" ca="1" si="1457"/>
        <v>61</v>
      </c>
      <c r="K267">
        <f t="shared" ref="K267:L267" ca="1" si="1458">INDIRECT(ADDRESS(155,3,1,TRUE,K264))</f>
        <v>46</v>
      </c>
      <c r="L267">
        <f t="shared" ca="1" si="1458"/>
        <v>34</v>
      </c>
      <c r="M267">
        <f t="shared" ref="M267:N267" ca="1" si="1459">INDIRECT(ADDRESS(155,3,1,TRUE,M264))</f>
        <v>39</v>
      </c>
      <c r="N267">
        <f t="shared" ca="1" si="1459"/>
        <v>52</v>
      </c>
      <c r="O267">
        <f t="shared" ref="O267:P267" ca="1" si="1460">INDIRECT(ADDRESS(155,3,1,TRUE,O264))</f>
        <v>5</v>
      </c>
      <c r="P267">
        <f t="shared" ca="1" si="1460"/>
        <v>17</v>
      </c>
      <c r="Q267">
        <f t="shared" ref="Q267:S267" ca="1" si="1461">INDIRECT(ADDRESS(155,3,1,TRUE,Q264))</f>
        <v>73</v>
      </c>
      <c r="R267">
        <f t="shared" ca="1" si="1461"/>
        <v>110</v>
      </c>
      <c r="S267">
        <f t="shared" ca="1" si="1461"/>
        <v>2</v>
      </c>
      <c r="V267" s="9"/>
      <c r="W267" s="4" t="s">
        <v>10</v>
      </c>
      <c r="X267" s="7">
        <f ca="1">C267*100/C$151</f>
        <v>10.63627730294397</v>
      </c>
      <c r="Y267" s="7">
        <f t="shared" ca="1" si="1436"/>
        <v>10.542168674698795</v>
      </c>
      <c r="Z267" s="7">
        <f t="shared" ca="1" si="1436"/>
        <v>8.5635359116022105</v>
      </c>
      <c r="AA267" s="7">
        <f t="shared" ca="1" si="1436"/>
        <v>9.3805309734513269</v>
      </c>
      <c r="AB267" s="7">
        <f t="shared" ca="1" si="1436"/>
        <v>11.062906724511931</v>
      </c>
      <c r="AC267" s="7">
        <f t="shared" ca="1" si="1436"/>
        <v>9.3833780160857909</v>
      </c>
      <c r="AD267" s="7">
        <f t="shared" ca="1" si="1436"/>
        <v>7.1232876712328768</v>
      </c>
      <c r="AE267" s="7">
        <f t="shared" ca="1" si="1436"/>
        <v>9.791332263242376</v>
      </c>
      <c r="AF267" s="11" t="s">
        <v>10</v>
      </c>
      <c r="AG267" s="7">
        <f t="shared" ca="1" si="1437"/>
        <v>9.5634095634095626</v>
      </c>
      <c r="AH267" s="7">
        <f t="shared" ca="1" si="1437"/>
        <v>12.878787878787879</v>
      </c>
      <c r="AI267" s="7">
        <f t="shared" ca="1" si="1437"/>
        <v>13.043478260869565</v>
      </c>
      <c r="AJ267" s="7">
        <f t="shared" ca="1" si="1437"/>
        <v>10.337972166998012</v>
      </c>
      <c r="AK267" s="7">
        <f t="shared" ca="1" si="1437"/>
        <v>4.9019607843137258</v>
      </c>
      <c r="AL267" s="7">
        <f t="shared" ca="1" si="1437"/>
        <v>12.142857142857142</v>
      </c>
      <c r="AM267" s="7">
        <f t="shared" ca="1" si="1437"/>
        <v>11.587301587301587</v>
      </c>
      <c r="AN267" s="7">
        <f t="shared" ca="1" si="1437"/>
        <v>9.4991364421416229</v>
      </c>
      <c r="AO267" s="7">
        <f t="shared" ca="1" si="1437"/>
        <v>3.5087719298245612</v>
      </c>
      <c r="AQ267" s="10">
        <f ca="1">Y267-$AX267</f>
        <v>0.61403574081645651</v>
      </c>
      <c r="AR267" s="10">
        <f t="shared" ca="1" si="1443"/>
        <v>-1.3645970222801278</v>
      </c>
      <c r="AS267" s="10">
        <f t="shared" ca="1" si="1444"/>
        <v>-0.54760196043101139</v>
      </c>
      <c r="AT267" s="10">
        <f t="shared" ca="1" si="1445"/>
        <v>1.1347737906295929</v>
      </c>
      <c r="AU267" s="10">
        <f t="shared" ca="1" si="1446"/>
        <v>-0.54475491779654739</v>
      </c>
      <c r="AV267" s="10">
        <f t="shared" ca="1" si="1447"/>
        <v>-2.8048452626494615</v>
      </c>
      <c r="AW267" s="10">
        <f t="shared" ca="1" si="1448"/>
        <v>-0.13680067063996226</v>
      </c>
      <c r="AX267" s="18">
        <f ca="1">AVERAGE(X267:AC267)</f>
        <v>9.9281329338823383</v>
      </c>
      <c r="AY267" s="10">
        <f ca="1">AG267-$X267</f>
        <v>-1.0728677395344075</v>
      </c>
      <c r="AZ267" s="10">
        <f t="shared" ca="1" si="1449"/>
        <v>2.2425105758439088</v>
      </c>
      <c r="BA267" s="10">
        <f t="shared" ca="1" si="1450"/>
        <v>2.4072009579255944</v>
      </c>
      <c r="BB267" s="10">
        <f t="shared" ca="1" si="1451"/>
        <v>-0.29830513594595764</v>
      </c>
      <c r="BC267" s="10">
        <f t="shared" ca="1" si="1452"/>
        <v>-5.7343165186302443</v>
      </c>
      <c r="BD267" s="10">
        <f t="shared" ca="1" si="1453"/>
        <v>1.5065798399131722</v>
      </c>
      <c r="BE267" s="10">
        <f t="shared" ca="1" si="1454"/>
        <v>0.95102428435761688</v>
      </c>
      <c r="BF267" s="10">
        <f t="shared" ca="1" si="1455"/>
        <v>-1.1371408608023472</v>
      </c>
      <c r="BG267" s="10">
        <f t="shared" ca="1" si="1456"/>
        <v>-7.1275053731194085</v>
      </c>
      <c r="BI267" s="3">
        <f ca="1">Y267-Z267</f>
        <v>1.9786327630965843</v>
      </c>
      <c r="BJ267" s="3">
        <f ca="1">AG267-AH267</f>
        <v>-3.3153783153783163</v>
      </c>
      <c r="BK267" s="3">
        <f ca="1">AI267-AJ267</f>
        <v>2.7055060938715521</v>
      </c>
      <c r="BL267" s="3">
        <f ca="1">AK267-AL267</f>
        <v>-7.2408963585434165</v>
      </c>
    </row>
    <row r="268" spans="1:64">
      <c r="B268">
        <f ca="1">SUM(C266:C267)</f>
        <v>822</v>
      </c>
      <c r="U268" s="1" t="s">
        <v>62</v>
      </c>
      <c r="X268" s="7"/>
      <c r="Y268" s="7"/>
      <c r="Z268" s="7"/>
      <c r="AA268" s="7"/>
      <c r="AB268" s="7"/>
      <c r="AC268" s="7"/>
      <c r="AD268" s="7"/>
      <c r="AE268" s="7"/>
      <c r="AG268" s="7"/>
      <c r="AH268" s="7"/>
      <c r="AI268" s="7"/>
      <c r="AJ268" s="7"/>
      <c r="AX268" s="19"/>
    </row>
    <row r="269" spans="1:64">
      <c r="A269" s="1" t="s">
        <v>62</v>
      </c>
      <c r="B269" t="s">
        <v>92</v>
      </c>
      <c r="C269">
        <f ca="1">INDIRECT(ADDRESS(158,1,1,TRUE,C264))-B$151</f>
        <v>212</v>
      </c>
      <c r="D269">
        <f t="shared" ref="D269:J269" ca="1" si="1462">INDIRECT(ADDRESS(158,1,1,TRUE,D264))</f>
        <v>79</v>
      </c>
      <c r="E269">
        <f t="shared" ca="1" si="1462"/>
        <v>80</v>
      </c>
      <c r="F269">
        <f t="shared" ca="1" si="1462"/>
        <v>129</v>
      </c>
      <c r="G269">
        <f t="shared" ca="1" si="1462"/>
        <v>108</v>
      </c>
      <c r="H269">
        <f t="shared" ca="1" si="1462"/>
        <v>94</v>
      </c>
      <c r="I269">
        <f t="shared" ca="1" si="1462"/>
        <v>109</v>
      </c>
      <c r="J269">
        <f t="shared" ca="1" si="1462"/>
        <v>151</v>
      </c>
      <c r="K269">
        <f t="shared" ref="K269:L269" ca="1" si="1463">INDIRECT(ADDRESS(158,1,1,TRUE,K264))</f>
        <v>83</v>
      </c>
      <c r="L269">
        <f t="shared" ca="1" si="1463"/>
        <v>38</v>
      </c>
      <c r="M269">
        <f t="shared" ref="M269:N269" ca="1" si="1464">INDIRECT(ADDRESS(158,1,1,TRUE,M264))</f>
        <v>48</v>
      </c>
      <c r="N269">
        <f t="shared" ca="1" si="1464"/>
        <v>78</v>
      </c>
      <c r="O269">
        <f t="shared" ref="O269:P269" ca="1" si="1465">INDIRECT(ADDRESS(158,1,1,TRUE,O264))</f>
        <v>26</v>
      </c>
      <c r="P269">
        <f t="shared" ca="1" si="1465"/>
        <v>31</v>
      </c>
      <c r="Q269">
        <f t="shared" ref="Q269:S269" ca="1" si="1466">INDIRECT(ADDRESS(158,1,1,TRUE,Q264))</f>
        <v>150</v>
      </c>
      <c r="R269">
        <f t="shared" ca="1" si="1466"/>
        <v>358</v>
      </c>
      <c r="S269">
        <f t="shared" ca="1" si="1466"/>
        <v>20</v>
      </c>
      <c r="W269" s="4" t="s">
        <v>92</v>
      </c>
      <c r="X269" s="7">
        <f ca="1">C269*100/C$151</f>
        <v>20.1329534662868</v>
      </c>
      <c r="Y269" s="7">
        <f t="shared" ref="Y269:AE271" ca="1" si="1467">D269*100/D$6</f>
        <v>23.795180722891565</v>
      </c>
      <c r="Z269" s="7">
        <f t="shared" ca="1" si="1467"/>
        <v>22.099447513812155</v>
      </c>
      <c r="AA269" s="7">
        <f t="shared" ca="1" si="1467"/>
        <v>22.831858407079647</v>
      </c>
      <c r="AB269" s="7">
        <f t="shared" ca="1" si="1467"/>
        <v>23.427331887201735</v>
      </c>
      <c r="AC269" s="7">
        <f t="shared" ca="1" si="1467"/>
        <v>25.201072386058982</v>
      </c>
      <c r="AD269" s="7">
        <f t="shared" ca="1" si="1467"/>
        <v>29.863013698630137</v>
      </c>
      <c r="AE269" s="7">
        <f t="shared" ca="1" si="1467"/>
        <v>24.237560192616371</v>
      </c>
      <c r="AF269" s="11" t="s">
        <v>92</v>
      </c>
      <c r="AG269" s="7">
        <f t="shared" ref="AG269:AO271" ca="1" si="1468">K269*100/K$6</f>
        <v>17.255717255717254</v>
      </c>
      <c r="AH269" s="7">
        <f t="shared" ca="1" si="1468"/>
        <v>14.393939393939394</v>
      </c>
      <c r="AI269" s="7">
        <f t="shared" ca="1" si="1468"/>
        <v>16.053511705685619</v>
      </c>
      <c r="AJ269" s="7">
        <f t="shared" ca="1" si="1468"/>
        <v>15.506958250497018</v>
      </c>
      <c r="AK269" s="7">
        <f t="shared" ca="1" si="1468"/>
        <v>25.490196078431371</v>
      </c>
      <c r="AL269" s="7">
        <f t="shared" ca="1" si="1468"/>
        <v>22.142857142857142</v>
      </c>
      <c r="AM269" s="7">
        <f t="shared" ca="1" si="1468"/>
        <v>23.80952380952381</v>
      </c>
      <c r="AN269" s="7">
        <f t="shared" ca="1" si="1468"/>
        <v>30.9153713298791</v>
      </c>
      <c r="AO269" s="7">
        <f t="shared" ca="1" si="1468"/>
        <v>35.087719298245617</v>
      </c>
      <c r="AX269" s="19"/>
    </row>
    <row r="270" spans="1:64">
      <c r="B270" t="s">
        <v>9</v>
      </c>
      <c r="C270">
        <f ca="1">INDIRECT(ADDRESS(158,2,1,TRUE,C264))</f>
        <v>577</v>
      </c>
      <c r="D270">
        <f t="shared" ref="D270:J270" ca="1" si="1469">INDIRECT(ADDRESS(158,2,1,TRUE,D264))</f>
        <v>169</v>
      </c>
      <c r="E270">
        <f t="shared" ca="1" si="1469"/>
        <v>198</v>
      </c>
      <c r="F270">
        <f t="shared" ca="1" si="1469"/>
        <v>298</v>
      </c>
      <c r="G270">
        <f t="shared" ca="1" si="1469"/>
        <v>236</v>
      </c>
      <c r="H270">
        <f t="shared" ca="1" si="1469"/>
        <v>192</v>
      </c>
      <c r="I270">
        <f t="shared" ca="1" si="1469"/>
        <v>187</v>
      </c>
      <c r="J270">
        <f t="shared" ca="1" si="1469"/>
        <v>324</v>
      </c>
      <c r="K270">
        <f t="shared" ref="K270:L270" ca="1" si="1470">INDIRECT(ADDRESS(158,2,1,TRUE,K264))</f>
        <v>291</v>
      </c>
      <c r="L270">
        <f t="shared" ca="1" si="1470"/>
        <v>145</v>
      </c>
      <c r="M270">
        <f t="shared" ref="M270:N270" ca="1" si="1471">INDIRECT(ADDRESS(158,2,1,TRUE,M264))</f>
        <v>159</v>
      </c>
      <c r="N270">
        <f t="shared" ca="1" si="1471"/>
        <v>304</v>
      </c>
      <c r="O270">
        <f t="shared" ref="O270:P270" ca="1" si="1472">INDIRECT(ADDRESS(158,2,1,TRUE,O264))</f>
        <v>53</v>
      </c>
      <c r="P270">
        <f t="shared" ca="1" si="1472"/>
        <v>80</v>
      </c>
      <c r="Q270">
        <f t="shared" ref="Q270:S270" ca="1" si="1473">INDIRECT(ADDRESS(158,2,1,TRUE,Q264))</f>
        <v>322</v>
      </c>
      <c r="R270">
        <f t="shared" ca="1" si="1473"/>
        <v>548</v>
      </c>
      <c r="S270">
        <f t="shared" ca="1" si="1473"/>
        <v>29</v>
      </c>
      <c r="W270" s="4" t="s">
        <v>9</v>
      </c>
      <c r="X270" s="7">
        <f ca="1">C270*100/C$151</f>
        <v>54.795821462488128</v>
      </c>
      <c r="Y270" s="7">
        <f t="shared" ca="1" si="1467"/>
        <v>50.903614457831324</v>
      </c>
      <c r="Z270" s="7">
        <f t="shared" ca="1" si="1467"/>
        <v>54.696132596685082</v>
      </c>
      <c r="AA270" s="7">
        <f t="shared" ca="1" si="1467"/>
        <v>52.743362831858406</v>
      </c>
      <c r="AB270" s="7">
        <f t="shared" ca="1" si="1467"/>
        <v>51.193058568329718</v>
      </c>
      <c r="AC270" s="7">
        <f t="shared" ca="1" si="1467"/>
        <v>51.474530831099194</v>
      </c>
      <c r="AD270" s="7">
        <f t="shared" ca="1" si="1467"/>
        <v>51.232876712328768</v>
      </c>
      <c r="AE270" s="7">
        <f t="shared" ca="1" si="1467"/>
        <v>52.006420545746387</v>
      </c>
      <c r="AF270" s="11" t="s">
        <v>9</v>
      </c>
      <c r="AG270" s="7">
        <f t="shared" ca="1" si="1468"/>
        <v>60.4989604989605</v>
      </c>
      <c r="AH270" s="7">
        <f t="shared" ca="1" si="1468"/>
        <v>54.924242424242422</v>
      </c>
      <c r="AI270" s="7">
        <f t="shared" ca="1" si="1468"/>
        <v>53.177257525083611</v>
      </c>
      <c r="AJ270" s="7">
        <f t="shared" ca="1" si="1468"/>
        <v>60.437375745526836</v>
      </c>
      <c r="AK270" s="7">
        <f t="shared" ca="1" si="1468"/>
        <v>51.96078431372549</v>
      </c>
      <c r="AL270" s="7">
        <f t="shared" ca="1" si="1468"/>
        <v>57.142857142857146</v>
      </c>
      <c r="AM270" s="7">
        <f t="shared" ca="1" si="1468"/>
        <v>51.111111111111114</v>
      </c>
      <c r="AN270" s="7">
        <f t="shared" ca="1" si="1468"/>
        <v>47.322970639032818</v>
      </c>
      <c r="AO270" s="7">
        <f t="shared" ca="1" si="1468"/>
        <v>50.877192982456137</v>
      </c>
      <c r="AQ270" s="10">
        <f ca="1">Y270-$AX270</f>
        <v>-1.7308056668839882</v>
      </c>
      <c r="AR270" s="10">
        <f t="shared" ref="AR270:AR271" ca="1" si="1474">Z270-$AX270</f>
        <v>2.0617124719697699</v>
      </c>
      <c r="AS270" s="10">
        <f t="shared" ref="AS270:AS271" ca="1" si="1475">AA270-$AX270</f>
        <v>0.10894270714309329</v>
      </c>
      <c r="AT270" s="10">
        <f t="shared" ref="AT270:AT271" ca="1" si="1476">AB270-$AX270</f>
        <v>-1.4413615563855942</v>
      </c>
      <c r="AU270" s="10">
        <f t="shared" ref="AU270:AU271" ca="1" si="1477">AC270-$AX270</f>
        <v>-1.1598892936161178</v>
      </c>
      <c r="AV270" s="10">
        <f t="shared" ref="AV270:AV271" ca="1" si="1478">AD270-$AX270</f>
        <v>-1.4015434123865447</v>
      </c>
      <c r="AW270" s="10">
        <f t="shared" ref="AW270:AW271" ca="1" si="1479">AE270-$AX270</f>
        <v>-0.62799957896892522</v>
      </c>
      <c r="AX270" s="18">
        <f ca="1">AVERAGE(X270:AC270)</f>
        <v>52.634420124715312</v>
      </c>
      <c r="AY270" s="10">
        <f ca="1">AG270-$X270</f>
        <v>5.703139036472372</v>
      </c>
      <c r="AZ270" s="10">
        <f t="shared" ref="AZ270:AZ271" ca="1" si="1480">AH270-$X270</f>
        <v>0.12842096175429418</v>
      </c>
      <c r="BA270" s="10">
        <f t="shared" ref="BA270:BA271" ca="1" si="1481">AI270-$X270</f>
        <v>-1.6185639374045167</v>
      </c>
      <c r="BB270" s="10">
        <f t="shared" ref="BB270:BB271" ca="1" si="1482">AJ270-$X270</f>
        <v>5.6415542830387082</v>
      </c>
      <c r="BC270" s="10">
        <f t="shared" ref="BC270:BC271" ca="1" si="1483">AK270-$X270</f>
        <v>-2.8350371487626376</v>
      </c>
      <c r="BD270" s="10">
        <f t="shared" ref="BD270:BD271" ca="1" si="1484">AL270-$X270</f>
        <v>2.347035680369018</v>
      </c>
      <c r="BE270" s="10">
        <f t="shared" ref="BE270:BE271" ca="1" si="1485">AM270-$X270</f>
        <v>-3.6847103513770136</v>
      </c>
      <c r="BF270" s="10">
        <f t="shared" ref="BF270:BF271" ca="1" si="1486">AN270-$X270</f>
        <v>-7.4728508234553104</v>
      </c>
      <c r="BG270" s="10">
        <f t="shared" ref="BG270:BG271" ca="1" si="1487">AO270-$X270</f>
        <v>-3.918628480031991</v>
      </c>
      <c r="BI270" s="3">
        <f ca="1">Y270-Z270</f>
        <v>-3.7925181388537581</v>
      </c>
      <c r="BJ270" s="3">
        <f ca="1">AG270-AH270</f>
        <v>5.5747180747180778</v>
      </c>
      <c r="BK270" s="3">
        <f ca="1">AI270-AJ270</f>
        <v>-7.2601182204432249</v>
      </c>
      <c r="BL270" s="3">
        <f ca="1">AK270-AL270</f>
        <v>-5.1820728291316556</v>
      </c>
    </row>
    <row r="271" spans="1:64">
      <c r="B271" t="s">
        <v>10</v>
      </c>
      <c r="C271">
        <f ca="1">INDIRECT(ADDRESS(158,3,1,TRUE,C264))</f>
        <v>260</v>
      </c>
      <c r="D271">
        <f t="shared" ref="D271:J271" ca="1" si="1488">INDIRECT(ADDRESS(158,3,1,TRUE,D264))</f>
        <v>84</v>
      </c>
      <c r="E271">
        <f t="shared" ca="1" si="1488"/>
        <v>84</v>
      </c>
      <c r="F271">
        <f t="shared" ca="1" si="1488"/>
        <v>138</v>
      </c>
      <c r="G271">
        <f t="shared" ca="1" si="1488"/>
        <v>117</v>
      </c>
      <c r="H271">
        <f t="shared" ca="1" si="1488"/>
        <v>87</v>
      </c>
      <c r="I271">
        <f t="shared" ca="1" si="1488"/>
        <v>69</v>
      </c>
      <c r="J271">
        <f t="shared" ca="1" si="1488"/>
        <v>148</v>
      </c>
      <c r="K271">
        <f t="shared" ref="K271:L271" ca="1" si="1489">INDIRECT(ADDRESS(158,3,1,TRUE,K264))</f>
        <v>107</v>
      </c>
      <c r="L271">
        <f t="shared" ca="1" si="1489"/>
        <v>81</v>
      </c>
      <c r="M271">
        <f t="shared" ref="M271:N271" ca="1" si="1490">INDIRECT(ADDRESS(158,3,1,TRUE,M264))</f>
        <v>92</v>
      </c>
      <c r="N271">
        <f t="shared" ca="1" si="1490"/>
        <v>121</v>
      </c>
      <c r="O271">
        <f t="shared" ref="O271:P271" ca="1" si="1491">INDIRECT(ADDRESS(158,3,1,TRUE,O264))</f>
        <v>23</v>
      </c>
      <c r="P271">
        <f t="shared" ca="1" si="1491"/>
        <v>29</v>
      </c>
      <c r="Q271">
        <f t="shared" ref="Q271:S271" ca="1" si="1492">INDIRECT(ADDRESS(158,3,1,TRUE,Q264))</f>
        <v>158</v>
      </c>
      <c r="R271">
        <f t="shared" ca="1" si="1492"/>
        <v>252</v>
      </c>
      <c r="S271">
        <f t="shared" ca="1" si="1492"/>
        <v>8</v>
      </c>
      <c r="V271" s="9"/>
      <c r="W271" s="4" t="s">
        <v>10</v>
      </c>
      <c r="X271" s="7">
        <f ca="1">C271*100/C$151</f>
        <v>24.691358024691358</v>
      </c>
      <c r="Y271" s="7">
        <f t="shared" ca="1" si="1467"/>
        <v>25.301204819277107</v>
      </c>
      <c r="Z271" s="7">
        <f t="shared" ca="1" si="1467"/>
        <v>23.204419889502763</v>
      </c>
      <c r="AA271" s="7">
        <f t="shared" ca="1" si="1467"/>
        <v>24.424778761061948</v>
      </c>
      <c r="AB271" s="7">
        <f t="shared" ca="1" si="1467"/>
        <v>25.379609544468547</v>
      </c>
      <c r="AC271" s="7">
        <f t="shared" ca="1" si="1467"/>
        <v>23.324396782841823</v>
      </c>
      <c r="AD271" s="7">
        <f t="shared" ca="1" si="1467"/>
        <v>18.904109589041095</v>
      </c>
      <c r="AE271" s="7">
        <f t="shared" ca="1" si="1467"/>
        <v>23.756019261637238</v>
      </c>
      <c r="AF271" s="11" t="s">
        <v>10</v>
      </c>
      <c r="AG271" s="7">
        <f t="shared" ca="1" si="1468"/>
        <v>22.245322245322246</v>
      </c>
      <c r="AH271" s="7">
        <f t="shared" ca="1" si="1468"/>
        <v>30.681818181818183</v>
      </c>
      <c r="AI271" s="7">
        <f t="shared" ca="1" si="1468"/>
        <v>30.76923076923077</v>
      </c>
      <c r="AJ271" s="7">
        <f t="shared" ca="1" si="1468"/>
        <v>24.055666003976143</v>
      </c>
      <c r="AK271" s="7">
        <f t="shared" ca="1" si="1468"/>
        <v>22.549019607843139</v>
      </c>
      <c r="AL271" s="7">
        <f t="shared" ca="1" si="1468"/>
        <v>20.714285714285715</v>
      </c>
      <c r="AM271" s="7">
        <f t="shared" ca="1" si="1468"/>
        <v>25.079365079365079</v>
      </c>
      <c r="AN271" s="7">
        <f t="shared" ca="1" si="1468"/>
        <v>21.761658031088082</v>
      </c>
      <c r="AO271" s="7">
        <f t="shared" ca="1" si="1468"/>
        <v>14.035087719298245</v>
      </c>
      <c r="AQ271" s="10">
        <f ca="1">Y271-$AX271</f>
        <v>0.91357684896984637</v>
      </c>
      <c r="AR271" s="10">
        <f t="shared" ca="1" si="1474"/>
        <v>-1.1832080808044978</v>
      </c>
      <c r="AS271" s="10">
        <f t="shared" ca="1" si="1475"/>
        <v>3.715079075468708E-2</v>
      </c>
      <c r="AT271" s="10">
        <f t="shared" ca="1" si="1476"/>
        <v>0.99198157416128652</v>
      </c>
      <c r="AU271" s="10">
        <f t="shared" ca="1" si="1477"/>
        <v>-1.063231187465437</v>
      </c>
      <c r="AV271" s="10">
        <f t="shared" ca="1" si="1478"/>
        <v>-5.4835183812661654</v>
      </c>
      <c r="AW271" s="10">
        <f t="shared" ca="1" si="1479"/>
        <v>-0.63160870867002217</v>
      </c>
      <c r="AX271" s="18">
        <f ca="1">AVERAGE(X271:AC271)</f>
        <v>24.38762797030726</v>
      </c>
      <c r="AY271" s="10">
        <f ca="1">AG271-$X271</f>
        <v>-2.4460357793691117</v>
      </c>
      <c r="AZ271" s="10">
        <f t="shared" ca="1" si="1480"/>
        <v>5.9904601571268259</v>
      </c>
      <c r="BA271" s="10">
        <f t="shared" ca="1" si="1481"/>
        <v>6.0778727445394125</v>
      </c>
      <c r="BB271" s="10">
        <f t="shared" ca="1" si="1482"/>
        <v>-0.63569202071521502</v>
      </c>
      <c r="BC271" s="10">
        <f t="shared" ca="1" si="1483"/>
        <v>-2.1423384168482187</v>
      </c>
      <c r="BD271" s="10">
        <f t="shared" ca="1" si="1484"/>
        <v>-3.9770723104056422</v>
      </c>
      <c r="BE271" s="10">
        <f t="shared" ca="1" si="1485"/>
        <v>0.38800705467372154</v>
      </c>
      <c r="BF271" s="10">
        <f t="shared" ca="1" si="1486"/>
        <v>-2.9296999936032755</v>
      </c>
      <c r="BG271" s="10">
        <f t="shared" ca="1" si="1487"/>
        <v>-10.656270305393113</v>
      </c>
      <c r="BI271" s="3">
        <f ca="1">Y271-Z271</f>
        <v>2.0967849297743442</v>
      </c>
      <c r="BJ271" s="3">
        <f ca="1">AG271-AH271</f>
        <v>-8.4364959364959375</v>
      </c>
      <c r="BK271" s="3">
        <f ca="1">AI271-AJ271</f>
        <v>6.7135647652546275</v>
      </c>
      <c r="BL271" s="3">
        <f ca="1">AK271-AL271</f>
        <v>1.8347338935574236</v>
      </c>
    </row>
    <row r="272" spans="1:64">
      <c r="B272">
        <f ca="1">SUM(C270:C271)</f>
        <v>837</v>
      </c>
      <c r="Y272" s="7"/>
      <c r="Z272" s="7"/>
      <c r="AA272" s="7"/>
      <c r="AB272" s="7"/>
      <c r="AC272" s="7"/>
      <c r="AG272" s="7"/>
      <c r="AX272" s="19"/>
    </row>
    <row r="273" spans="1:64">
      <c r="C273" t="s">
        <v>102</v>
      </c>
      <c r="D273" t="s">
        <v>103</v>
      </c>
      <c r="E273" t="s">
        <v>104</v>
      </c>
      <c r="F273" t="s">
        <v>97</v>
      </c>
      <c r="G273" t="s">
        <v>98</v>
      </c>
      <c r="H273" t="s">
        <v>99</v>
      </c>
      <c r="I273" t="s">
        <v>100</v>
      </c>
      <c r="J273" t="s">
        <v>101</v>
      </c>
      <c r="K273" t="s">
        <v>106</v>
      </c>
      <c r="L273" t="s">
        <v>108</v>
      </c>
      <c r="M273" t="s">
        <v>109</v>
      </c>
      <c r="N273" t="s">
        <v>112</v>
      </c>
      <c r="O273" t="s">
        <v>117</v>
      </c>
      <c r="P273" t="s">
        <v>118</v>
      </c>
      <c r="Q273" t="s">
        <v>121</v>
      </c>
      <c r="R273" t="s">
        <v>119</v>
      </c>
      <c r="S273" t="s">
        <v>120</v>
      </c>
      <c r="U273" s="1" t="s">
        <v>63</v>
      </c>
      <c r="V273" s="1" t="s">
        <v>139</v>
      </c>
      <c r="X273" s="8" t="s">
        <v>102</v>
      </c>
      <c r="Y273" s="8" t="s">
        <v>103</v>
      </c>
      <c r="Z273" s="8" t="s">
        <v>104</v>
      </c>
      <c r="AA273" s="8" t="s">
        <v>97</v>
      </c>
      <c r="AB273" s="8" t="s">
        <v>98</v>
      </c>
      <c r="AC273" s="8" t="s">
        <v>99</v>
      </c>
      <c r="AD273" s="8" t="s">
        <v>100</v>
      </c>
      <c r="AE273" s="8" t="s">
        <v>101</v>
      </c>
      <c r="AG273" s="8" t="s">
        <v>106</v>
      </c>
      <c r="AH273" s="8" t="s">
        <v>108</v>
      </c>
      <c r="AI273" s="8" t="s">
        <v>109</v>
      </c>
      <c r="AJ273" s="8" t="s">
        <v>112</v>
      </c>
      <c r="AK273" s="12" t="s">
        <v>117</v>
      </c>
      <c r="AL273" s="12" t="s">
        <v>118</v>
      </c>
      <c r="AM273" s="12" t="s">
        <v>121</v>
      </c>
      <c r="AN273" s="12" t="s">
        <v>119</v>
      </c>
      <c r="AO273" s="12" t="s">
        <v>120</v>
      </c>
      <c r="AX273" s="19"/>
    </row>
    <row r="274" spans="1:64">
      <c r="A274" s="1" t="s">
        <v>63</v>
      </c>
      <c r="B274" t="s">
        <v>92</v>
      </c>
      <c r="C274">
        <f ca="1">INDIRECT(ADDRESS(161,1,1,TRUE,C273))-B$151</f>
        <v>209</v>
      </c>
      <c r="D274">
        <f t="shared" ref="D274:N274" ca="1" si="1493">INDIRECT(ADDRESS(161,1,1,TRUE,D273))</f>
        <v>80</v>
      </c>
      <c r="E274">
        <f t="shared" ca="1" si="1493"/>
        <v>78</v>
      </c>
      <c r="F274">
        <f t="shared" ca="1" si="1493"/>
        <v>126</v>
      </c>
      <c r="G274">
        <f t="shared" ca="1" si="1493"/>
        <v>107</v>
      </c>
      <c r="H274">
        <f t="shared" ca="1" si="1493"/>
        <v>88</v>
      </c>
      <c r="I274">
        <f t="shared" ca="1" si="1493"/>
        <v>105</v>
      </c>
      <c r="J274">
        <f t="shared" ca="1" si="1493"/>
        <v>152</v>
      </c>
      <c r="K274">
        <f t="shared" ca="1" si="1493"/>
        <v>82</v>
      </c>
      <c r="L274">
        <f t="shared" ca="1" si="1493"/>
        <v>35</v>
      </c>
      <c r="M274">
        <f t="shared" ca="1" si="1493"/>
        <v>43</v>
      </c>
      <c r="N274">
        <f t="shared" ca="1" si="1493"/>
        <v>74</v>
      </c>
      <c r="O274">
        <f t="shared" ref="O274:Q274" ca="1" si="1494">INDIRECT(ADDRESS(161,1,1,TRUE,O273))</f>
        <v>25</v>
      </c>
      <c r="P274">
        <f t="shared" ca="1" si="1494"/>
        <v>33</v>
      </c>
      <c r="Q274">
        <f t="shared" ca="1" si="1494"/>
        <v>148</v>
      </c>
      <c r="R274">
        <f t="shared" ref="R274:S274" ca="1" si="1495">INDIRECT(ADDRESS(161,1,1,TRUE,R273))</f>
        <v>357</v>
      </c>
      <c r="S274">
        <f t="shared" ca="1" si="1495"/>
        <v>18</v>
      </c>
      <c r="W274" s="4" t="s">
        <v>92</v>
      </c>
      <c r="X274" s="7">
        <f ca="1">C274*100/C$151</f>
        <v>19.848053181386515</v>
      </c>
      <c r="Y274" s="7">
        <f t="shared" ref="Y274:AE276" ca="1" si="1496">D274*100/D$6</f>
        <v>24.096385542168676</v>
      </c>
      <c r="Z274" s="7">
        <f t="shared" ca="1" si="1496"/>
        <v>21.546961325966851</v>
      </c>
      <c r="AA274" s="7">
        <f t="shared" ca="1" si="1496"/>
        <v>22.300884955752213</v>
      </c>
      <c r="AB274" s="7">
        <f t="shared" ca="1" si="1496"/>
        <v>23.210412147505423</v>
      </c>
      <c r="AC274" s="7">
        <f t="shared" ca="1" si="1496"/>
        <v>23.592493297587133</v>
      </c>
      <c r="AD274" s="7">
        <f t="shared" ca="1" si="1496"/>
        <v>28.767123287671232</v>
      </c>
      <c r="AE274" s="7">
        <f t="shared" ca="1" si="1496"/>
        <v>24.398073836276083</v>
      </c>
      <c r="AF274" s="11" t="s">
        <v>92</v>
      </c>
      <c r="AG274" s="7">
        <f t="shared" ref="AG274:AO276" ca="1" si="1497">K274*100/K$6</f>
        <v>17.047817047817048</v>
      </c>
      <c r="AH274" s="7">
        <f t="shared" ca="1" si="1497"/>
        <v>13.257575757575758</v>
      </c>
      <c r="AI274" s="7">
        <f t="shared" ca="1" si="1497"/>
        <v>14.381270903010034</v>
      </c>
      <c r="AJ274" s="7">
        <f t="shared" ca="1" si="1497"/>
        <v>14.711729622266402</v>
      </c>
      <c r="AK274" s="7">
        <f t="shared" ca="1" si="1497"/>
        <v>24.509803921568629</v>
      </c>
      <c r="AL274" s="7">
        <f t="shared" ca="1" si="1497"/>
        <v>23.571428571428573</v>
      </c>
      <c r="AM274" s="7">
        <f t="shared" ca="1" si="1497"/>
        <v>23.49206349206349</v>
      </c>
      <c r="AN274" s="7">
        <f t="shared" ca="1" si="1497"/>
        <v>30.82901554404145</v>
      </c>
      <c r="AO274" s="7">
        <f t="shared" ca="1" si="1497"/>
        <v>31.578947368421051</v>
      </c>
      <c r="AX274" s="19"/>
    </row>
    <row r="275" spans="1:64">
      <c r="B275" t="s">
        <v>9</v>
      </c>
      <c r="C275">
        <f ca="1">INDIRECT(ADDRESS(161,2,1,TRUE,C273))</f>
        <v>798</v>
      </c>
      <c r="D275">
        <f t="shared" ref="D275:J275" ca="1" si="1498">INDIRECT(ADDRESS(161,2,1,TRUE,D273))</f>
        <v>243</v>
      </c>
      <c r="E275">
        <f t="shared" ca="1" si="1498"/>
        <v>274</v>
      </c>
      <c r="F275">
        <f t="shared" ca="1" si="1498"/>
        <v>419</v>
      </c>
      <c r="G275">
        <f t="shared" ca="1" si="1498"/>
        <v>339</v>
      </c>
      <c r="H275">
        <f t="shared" ca="1" si="1498"/>
        <v>269</v>
      </c>
      <c r="I275">
        <f t="shared" ca="1" si="1498"/>
        <v>247</v>
      </c>
      <c r="J275">
        <f t="shared" ca="1" si="1498"/>
        <v>448</v>
      </c>
      <c r="K275">
        <f t="shared" ref="K275:L275" ca="1" si="1499">INDIRECT(ADDRESS(161,2,1,TRUE,K273))</f>
        <v>381</v>
      </c>
      <c r="L275">
        <f t="shared" ca="1" si="1499"/>
        <v>218</v>
      </c>
      <c r="M275">
        <f t="shared" ref="M275:N275" ca="1" si="1500">INDIRECT(ADDRESS(161,2,1,TRUE,M273))</f>
        <v>241</v>
      </c>
      <c r="N275">
        <f t="shared" ca="1" si="1500"/>
        <v>410</v>
      </c>
      <c r="O275">
        <f t="shared" ref="O275:Q275" ca="1" si="1501">INDIRECT(ADDRESS(161,2,1,TRUE,O273))</f>
        <v>75</v>
      </c>
      <c r="P275">
        <f t="shared" ca="1" si="1501"/>
        <v>102</v>
      </c>
      <c r="Q275">
        <f t="shared" ca="1" si="1501"/>
        <v>461</v>
      </c>
      <c r="R275">
        <f t="shared" ref="R275:S275" ca="1" si="1502">INDIRECT(ADDRESS(161,2,1,TRUE,R273))</f>
        <v>760</v>
      </c>
      <c r="S275">
        <f t="shared" ca="1" si="1502"/>
        <v>38</v>
      </c>
      <c r="W275" s="4" t="s">
        <v>9</v>
      </c>
      <c r="X275" s="7">
        <f ca="1">C275*100/C$151</f>
        <v>75.78347578347578</v>
      </c>
      <c r="Y275" s="7">
        <f t="shared" ca="1" si="1496"/>
        <v>73.192771084337352</v>
      </c>
      <c r="Z275" s="7">
        <f t="shared" ca="1" si="1496"/>
        <v>75.690607734806633</v>
      </c>
      <c r="AA275" s="7">
        <f t="shared" ca="1" si="1496"/>
        <v>74.159292035398224</v>
      </c>
      <c r="AB275" s="7">
        <f t="shared" ca="1" si="1496"/>
        <v>73.535791757049893</v>
      </c>
      <c r="AC275" s="7">
        <f t="shared" ca="1" si="1496"/>
        <v>72.117962466487938</v>
      </c>
      <c r="AD275" s="7">
        <f t="shared" ca="1" si="1496"/>
        <v>67.671232876712324</v>
      </c>
      <c r="AE275" s="7">
        <f t="shared" ca="1" si="1496"/>
        <v>71.910112359550567</v>
      </c>
      <c r="AF275" s="11" t="s">
        <v>9</v>
      </c>
      <c r="AG275" s="7">
        <f t="shared" ca="1" si="1497"/>
        <v>79.20997920997921</v>
      </c>
      <c r="AH275" s="7">
        <f t="shared" ca="1" si="1497"/>
        <v>82.575757575757578</v>
      </c>
      <c r="AI275" s="7">
        <f t="shared" ca="1" si="1497"/>
        <v>80.602006688963215</v>
      </c>
      <c r="AJ275" s="7">
        <f t="shared" ca="1" si="1497"/>
        <v>81.510934393638166</v>
      </c>
      <c r="AK275" s="7">
        <f t="shared" ca="1" si="1497"/>
        <v>73.529411764705884</v>
      </c>
      <c r="AL275" s="7">
        <f t="shared" ca="1" si="1497"/>
        <v>72.857142857142861</v>
      </c>
      <c r="AM275" s="7">
        <f t="shared" ca="1" si="1497"/>
        <v>73.174603174603178</v>
      </c>
      <c r="AN275" s="7">
        <f t="shared" ca="1" si="1497"/>
        <v>65.630397236614854</v>
      </c>
      <c r="AO275" s="7">
        <f t="shared" ca="1" si="1497"/>
        <v>66.666666666666671</v>
      </c>
      <c r="AQ275" s="10">
        <f ca="1">Y275-$AX275</f>
        <v>-0.88721239258860862</v>
      </c>
      <c r="AR275" s="10">
        <f t="shared" ref="AR275:AR276" ca="1" si="1503">Z275-$AX275</f>
        <v>1.6106242578806729</v>
      </c>
      <c r="AS275" s="10">
        <f t="shared" ref="AS275:AS276" ca="1" si="1504">AA275-$AX275</f>
        <v>7.9308558472263257E-2</v>
      </c>
      <c r="AT275" s="10">
        <f t="shared" ref="AT275:AT276" ca="1" si="1505">AB275-$AX275</f>
        <v>-0.54419171987606774</v>
      </c>
      <c r="AU275" s="10">
        <f t="shared" ref="AU275:AU276" ca="1" si="1506">AC275-$AX275</f>
        <v>-1.962021010438022</v>
      </c>
      <c r="AV275" s="10">
        <f t="shared" ref="AV275:AV276" ca="1" si="1507">AD275-$AX275</f>
        <v>-6.4087506002136365</v>
      </c>
      <c r="AW275" s="10">
        <f t="shared" ref="AW275:AW276" ca="1" si="1508">AE275-$AX275</f>
        <v>-2.1698711173753935</v>
      </c>
      <c r="AX275" s="18">
        <f ca="1">AVERAGE(X275:AC275)</f>
        <v>74.07998347692596</v>
      </c>
      <c r="AY275" s="10">
        <f ca="1">AG275-$X275</f>
        <v>3.4265034265034302</v>
      </c>
      <c r="AZ275" s="10">
        <f t="shared" ref="AZ275:AZ276" ca="1" si="1509">AH275-$X275</f>
        <v>6.7922817922817984</v>
      </c>
      <c r="BA275" s="10">
        <f t="shared" ref="BA275:BA276" ca="1" si="1510">AI275-$X275</f>
        <v>4.8185309054874352</v>
      </c>
      <c r="BB275" s="10">
        <f t="shared" ref="BB275:BB276" ca="1" si="1511">AJ275-$X275</f>
        <v>5.7274586101623868</v>
      </c>
      <c r="BC275" s="10">
        <f t="shared" ref="BC275:BC276" ca="1" si="1512">AK275-$X275</f>
        <v>-2.2540640187698955</v>
      </c>
      <c r="BD275" s="10">
        <f t="shared" ref="BD275:BD276" ca="1" si="1513">AL275-$X275</f>
        <v>-2.9263329263329183</v>
      </c>
      <c r="BE275" s="10">
        <f t="shared" ref="BE275:BE276" ca="1" si="1514">AM275-$X275</f>
        <v>-2.608872608872602</v>
      </c>
      <c r="BF275" s="10">
        <f t="shared" ref="BF275:BF276" ca="1" si="1515">AN275-$X275</f>
        <v>-10.153078546860925</v>
      </c>
      <c r="BG275" s="10">
        <f t="shared" ref="BG275:BG276" ca="1" si="1516">AO275-$X275</f>
        <v>-9.1168091168091081</v>
      </c>
      <c r="BI275" s="3">
        <f ca="1">Y275-Z275</f>
        <v>-2.4978366504692815</v>
      </c>
      <c r="BJ275" s="3">
        <f ca="1">AG275-AH275</f>
        <v>-3.3657783657783682</v>
      </c>
      <c r="BK275" s="3">
        <f ca="1">AI275-AJ275</f>
        <v>-0.90892770467495154</v>
      </c>
      <c r="BL275" s="3">
        <f ca="1">AK275-AL275</f>
        <v>0.67226890756302282</v>
      </c>
    </row>
    <row r="276" spans="1:64">
      <c r="B276" t="s">
        <v>10</v>
      </c>
      <c r="C276">
        <f ca="1">INDIRECT(ADDRESS(161,3,1,TRUE,C273))</f>
        <v>42</v>
      </c>
      <c r="D276">
        <f t="shared" ref="D276:J276" ca="1" si="1517">INDIRECT(ADDRESS(161,3,1,TRUE,D273))</f>
        <v>9</v>
      </c>
      <c r="E276">
        <f t="shared" ca="1" si="1517"/>
        <v>10</v>
      </c>
      <c r="F276">
        <f t="shared" ca="1" si="1517"/>
        <v>20</v>
      </c>
      <c r="G276">
        <f t="shared" ca="1" si="1517"/>
        <v>15</v>
      </c>
      <c r="H276">
        <f t="shared" ca="1" si="1517"/>
        <v>16</v>
      </c>
      <c r="I276">
        <f t="shared" ca="1" si="1517"/>
        <v>13</v>
      </c>
      <c r="J276">
        <f t="shared" ca="1" si="1517"/>
        <v>23</v>
      </c>
      <c r="K276">
        <f t="shared" ref="K276:L276" ca="1" si="1518">INDIRECT(ADDRESS(161,3,1,TRUE,K273))</f>
        <v>18</v>
      </c>
      <c r="L276">
        <f t="shared" ca="1" si="1518"/>
        <v>11</v>
      </c>
      <c r="M276">
        <f t="shared" ref="M276:N276" ca="1" si="1519">INDIRECT(ADDRESS(161,3,1,TRUE,M273))</f>
        <v>15</v>
      </c>
      <c r="N276">
        <f t="shared" ca="1" si="1519"/>
        <v>19</v>
      </c>
      <c r="O276">
        <f t="shared" ref="O276:Q276" ca="1" si="1520">INDIRECT(ADDRESS(161,3,1,TRUE,O273))</f>
        <v>2</v>
      </c>
      <c r="P276">
        <f t="shared" ca="1" si="1520"/>
        <v>5</v>
      </c>
      <c r="Q276">
        <f t="shared" ca="1" si="1520"/>
        <v>21</v>
      </c>
      <c r="R276">
        <f t="shared" ref="R276:S276" ca="1" si="1521">INDIRECT(ADDRESS(161,3,1,TRUE,R273))</f>
        <v>41</v>
      </c>
      <c r="S276">
        <f t="shared" ca="1" si="1521"/>
        <v>1</v>
      </c>
      <c r="V276" s="9"/>
      <c r="W276" s="4" t="s">
        <v>10</v>
      </c>
      <c r="X276" s="7">
        <f ca="1">C276*100/C$151</f>
        <v>3.9886039886039888</v>
      </c>
      <c r="Y276" s="7">
        <f t="shared" ca="1" si="1496"/>
        <v>2.7108433734939759</v>
      </c>
      <c r="Z276" s="7">
        <f t="shared" ca="1" si="1496"/>
        <v>2.7624309392265194</v>
      </c>
      <c r="AA276" s="7">
        <f t="shared" ca="1" si="1496"/>
        <v>3.5398230088495577</v>
      </c>
      <c r="AB276" s="7">
        <f t="shared" ca="1" si="1496"/>
        <v>3.2537960954446854</v>
      </c>
      <c r="AC276" s="7">
        <f t="shared" ca="1" si="1496"/>
        <v>4.2895442359249332</v>
      </c>
      <c r="AD276" s="7">
        <f t="shared" ca="1" si="1496"/>
        <v>3.5616438356164384</v>
      </c>
      <c r="AE276" s="7">
        <f t="shared" ca="1" si="1496"/>
        <v>3.6918138041733548</v>
      </c>
      <c r="AF276" s="11" t="s">
        <v>10</v>
      </c>
      <c r="AG276" s="7">
        <f t="shared" ca="1" si="1497"/>
        <v>3.7422037422037424</v>
      </c>
      <c r="AH276" s="7">
        <f t="shared" ca="1" si="1497"/>
        <v>4.166666666666667</v>
      </c>
      <c r="AI276" s="7">
        <f t="shared" ca="1" si="1497"/>
        <v>5.0167224080267561</v>
      </c>
      <c r="AJ276" s="7">
        <f t="shared" ca="1" si="1497"/>
        <v>3.7773359840954273</v>
      </c>
      <c r="AK276" s="7">
        <f t="shared" ca="1" si="1497"/>
        <v>1.9607843137254901</v>
      </c>
      <c r="AL276" s="7">
        <f t="shared" ca="1" si="1497"/>
        <v>3.5714285714285716</v>
      </c>
      <c r="AM276" s="7">
        <f t="shared" ca="1" si="1497"/>
        <v>3.3333333333333335</v>
      </c>
      <c r="AN276" s="7">
        <f t="shared" ca="1" si="1497"/>
        <v>3.540587219343696</v>
      </c>
      <c r="AO276" s="7">
        <f t="shared" ca="1" si="1497"/>
        <v>1.7543859649122806</v>
      </c>
      <c r="AQ276" s="10">
        <f ca="1">Y276-$AX276</f>
        <v>-0.71333023342996738</v>
      </c>
      <c r="AR276" s="10">
        <f t="shared" ca="1" si="1503"/>
        <v>-0.66174266769742385</v>
      </c>
      <c r="AS276" s="10">
        <f t="shared" ca="1" si="1504"/>
        <v>0.11564940192561446</v>
      </c>
      <c r="AT276" s="10">
        <f t="shared" ca="1" si="1505"/>
        <v>-0.17037751147925784</v>
      </c>
      <c r="AU276" s="10">
        <f t="shared" ca="1" si="1506"/>
        <v>0.86537062900098993</v>
      </c>
      <c r="AV276" s="10">
        <f t="shared" ca="1" si="1507"/>
        <v>0.13747022869249514</v>
      </c>
      <c r="AW276" s="10">
        <f t="shared" ca="1" si="1508"/>
        <v>0.26764019724941157</v>
      </c>
      <c r="AX276" s="18">
        <f ca="1">AVERAGE(X276:AC276)</f>
        <v>3.4241736069239432</v>
      </c>
      <c r="AY276" s="10">
        <f ca="1">AG276-$X276</f>
        <v>-0.24640024640024638</v>
      </c>
      <c r="AZ276" s="10">
        <f t="shared" ca="1" si="1509"/>
        <v>0.17806267806267817</v>
      </c>
      <c r="BA276" s="10">
        <f t="shared" ca="1" si="1510"/>
        <v>1.0281184194227673</v>
      </c>
      <c r="BB276" s="10">
        <f t="shared" ca="1" si="1511"/>
        <v>-0.21126800450856154</v>
      </c>
      <c r="BC276" s="10">
        <f t="shared" ca="1" si="1512"/>
        <v>-2.0278196748784989</v>
      </c>
      <c r="BD276" s="10">
        <f t="shared" ca="1" si="1513"/>
        <v>-0.41717541717541717</v>
      </c>
      <c r="BE276" s="10">
        <f t="shared" ca="1" si="1514"/>
        <v>-0.65527065527065531</v>
      </c>
      <c r="BF276" s="10">
        <f t="shared" ca="1" si="1515"/>
        <v>-0.44801676926029277</v>
      </c>
      <c r="BG276" s="10">
        <f t="shared" ca="1" si="1516"/>
        <v>-2.2342180236917084</v>
      </c>
      <c r="BI276" s="3">
        <f ca="1">Y276-Z276</f>
        <v>-5.1587565732543528E-2</v>
      </c>
      <c r="BJ276" s="3">
        <f ca="1">AG276-AH276</f>
        <v>-0.42446292446292455</v>
      </c>
      <c r="BK276" s="3">
        <f ca="1">AI276-AJ276</f>
        <v>1.2393864239313288</v>
      </c>
      <c r="BL276" s="3">
        <f ca="1">AK276-AL276</f>
        <v>-1.6106442577030815</v>
      </c>
    </row>
    <row r="277" spans="1:64">
      <c r="B277">
        <f ca="1">SUM(C275:C276)</f>
        <v>840</v>
      </c>
      <c r="U277" s="1" t="s">
        <v>64</v>
      </c>
      <c r="X277" s="7"/>
      <c r="Y277" s="7"/>
      <c r="Z277" s="7"/>
      <c r="AA277" s="7"/>
      <c r="AB277" s="7"/>
      <c r="AC277" s="7"/>
      <c r="AD277" s="7"/>
      <c r="AE277" s="7"/>
      <c r="AG277" s="7"/>
      <c r="AH277" s="7"/>
      <c r="AI277" s="7"/>
      <c r="AJ277" s="7"/>
      <c r="AX277" s="19"/>
    </row>
    <row r="278" spans="1:64">
      <c r="A278" s="1" t="s">
        <v>64</v>
      </c>
      <c r="B278" t="s">
        <v>92</v>
      </c>
      <c r="C278">
        <f ca="1">INDIRECT(ADDRESS(164,1,1,TRUE,C273))-B$151</f>
        <v>210</v>
      </c>
      <c r="D278">
        <f t="shared" ref="D278:J278" ca="1" si="1522">INDIRECT(ADDRESS(164,1,1,TRUE,D273))</f>
        <v>82</v>
      </c>
      <c r="E278">
        <f t="shared" ca="1" si="1522"/>
        <v>80</v>
      </c>
      <c r="F278">
        <f t="shared" ca="1" si="1522"/>
        <v>128</v>
      </c>
      <c r="G278">
        <f t="shared" ca="1" si="1522"/>
        <v>106</v>
      </c>
      <c r="H278">
        <f t="shared" ca="1" si="1522"/>
        <v>90</v>
      </c>
      <c r="I278">
        <f t="shared" ca="1" si="1522"/>
        <v>109</v>
      </c>
      <c r="J278">
        <f t="shared" ca="1" si="1522"/>
        <v>148</v>
      </c>
      <c r="K278">
        <f t="shared" ref="K278:L278" ca="1" si="1523">INDIRECT(ADDRESS(164,1,1,TRUE,K273))</f>
        <v>84</v>
      </c>
      <c r="L278">
        <f t="shared" ca="1" si="1523"/>
        <v>39</v>
      </c>
      <c r="M278">
        <f t="shared" ref="M278:N278" ca="1" si="1524">INDIRECT(ADDRESS(164,1,1,TRUE,M273))</f>
        <v>46</v>
      </c>
      <c r="N278">
        <f t="shared" ca="1" si="1524"/>
        <v>75</v>
      </c>
      <c r="O278">
        <f t="shared" ref="O278:Q278" ca="1" si="1525">INDIRECT(ADDRESS(164,1,1,TRUE,O273))</f>
        <v>25</v>
      </c>
      <c r="P278">
        <f t="shared" ca="1" si="1525"/>
        <v>31</v>
      </c>
      <c r="Q278">
        <f t="shared" ca="1" si="1525"/>
        <v>148</v>
      </c>
      <c r="R278">
        <f t="shared" ref="R278:S278" ca="1" si="1526">INDIRECT(ADDRESS(164,1,1,TRUE,R273))</f>
        <v>358</v>
      </c>
      <c r="S278">
        <f t="shared" ca="1" si="1526"/>
        <v>18</v>
      </c>
      <c r="W278" s="4" t="s">
        <v>92</v>
      </c>
      <c r="X278" s="7">
        <f ca="1">C278*100/C$151</f>
        <v>19.943019943019944</v>
      </c>
      <c r="Y278" s="7">
        <f t="shared" ref="Y278:AE280" ca="1" si="1527">D278*100/D$6</f>
        <v>24.698795180722893</v>
      </c>
      <c r="Z278" s="7">
        <f t="shared" ca="1" si="1527"/>
        <v>22.099447513812155</v>
      </c>
      <c r="AA278" s="7">
        <f t="shared" ca="1" si="1527"/>
        <v>22.654867256637168</v>
      </c>
      <c r="AB278" s="7">
        <f t="shared" ca="1" si="1527"/>
        <v>22.993492407809111</v>
      </c>
      <c r="AC278" s="7">
        <f t="shared" ca="1" si="1527"/>
        <v>24.128686327077748</v>
      </c>
      <c r="AD278" s="7">
        <f t="shared" ca="1" si="1527"/>
        <v>29.863013698630137</v>
      </c>
      <c r="AE278" s="7">
        <f t="shared" ca="1" si="1527"/>
        <v>23.756019261637238</v>
      </c>
      <c r="AF278" s="11" t="s">
        <v>92</v>
      </c>
      <c r="AG278" s="7">
        <f t="shared" ref="AG278:AO280" ca="1" si="1528">K278*100/K$6</f>
        <v>17.463617463617464</v>
      </c>
      <c r="AH278" s="7">
        <f t="shared" ca="1" si="1528"/>
        <v>14.772727272727273</v>
      </c>
      <c r="AI278" s="7">
        <f t="shared" ca="1" si="1528"/>
        <v>15.384615384615385</v>
      </c>
      <c r="AJ278" s="7">
        <f t="shared" ca="1" si="1528"/>
        <v>14.910536779324056</v>
      </c>
      <c r="AK278" s="7">
        <f t="shared" ca="1" si="1528"/>
        <v>24.509803921568629</v>
      </c>
      <c r="AL278" s="7">
        <f t="shared" ca="1" si="1528"/>
        <v>22.142857142857142</v>
      </c>
      <c r="AM278" s="7">
        <f t="shared" ca="1" si="1528"/>
        <v>23.49206349206349</v>
      </c>
      <c r="AN278" s="7">
        <f t="shared" ca="1" si="1528"/>
        <v>30.9153713298791</v>
      </c>
      <c r="AO278" s="7">
        <f t="shared" ca="1" si="1528"/>
        <v>31.578947368421051</v>
      </c>
      <c r="AX278" s="19"/>
    </row>
    <row r="279" spans="1:64">
      <c r="B279" t="s">
        <v>9</v>
      </c>
      <c r="C279">
        <f ca="1">INDIRECT(ADDRESS(164,2,1,TRUE,C273))</f>
        <v>802</v>
      </c>
      <c r="D279">
        <f t="shared" ref="D279:J279" ca="1" si="1529">INDIRECT(ADDRESS(164,2,1,TRUE,D273))</f>
        <v>239</v>
      </c>
      <c r="E279">
        <f t="shared" ca="1" si="1529"/>
        <v>272</v>
      </c>
      <c r="F279">
        <f t="shared" ca="1" si="1529"/>
        <v>419</v>
      </c>
      <c r="G279">
        <f t="shared" ca="1" si="1529"/>
        <v>342</v>
      </c>
      <c r="H279">
        <f t="shared" ca="1" si="1529"/>
        <v>277</v>
      </c>
      <c r="I279">
        <f t="shared" ca="1" si="1529"/>
        <v>244</v>
      </c>
      <c r="J279">
        <f t="shared" ca="1" si="1529"/>
        <v>455</v>
      </c>
      <c r="K279">
        <f t="shared" ref="K279:L279" ca="1" si="1530">INDIRECT(ADDRESS(164,2,1,TRUE,K273))</f>
        <v>382</v>
      </c>
      <c r="L279">
        <f t="shared" ca="1" si="1530"/>
        <v>216</v>
      </c>
      <c r="M279">
        <f t="shared" ref="M279:N279" ca="1" si="1531">INDIRECT(ADDRESS(164,2,1,TRUE,M273))</f>
        <v>244</v>
      </c>
      <c r="N279">
        <f t="shared" ca="1" si="1531"/>
        <v>412</v>
      </c>
      <c r="O279">
        <f t="shared" ref="O279:Q279" ca="1" si="1532">INDIRECT(ADDRESS(164,2,1,TRUE,O273))</f>
        <v>72</v>
      </c>
      <c r="P279">
        <f t="shared" ca="1" si="1532"/>
        <v>102</v>
      </c>
      <c r="Q279">
        <f t="shared" ca="1" si="1532"/>
        <v>467</v>
      </c>
      <c r="R279">
        <f t="shared" ref="R279:S279" ca="1" si="1533">INDIRECT(ADDRESS(164,2,1,TRUE,R273))</f>
        <v>765</v>
      </c>
      <c r="S279">
        <f t="shared" ca="1" si="1533"/>
        <v>37</v>
      </c>
      <c r="W279" s="4" t="s">
        <v>9</v>
      </c>
      <c r="X279" s="7">
        <f ca="1">C279*100/C$151</f>
        <v>76.163342830009498</v>
      </c>
      <c r="Y279" s="7">
        <f t="shared" ca="1" si="1527"/>
        <v>71.98795180722891</v>
      </c>
      <c r="Z279" s="7">
        <f t="shared" ca="1" si="1527"/>
        <v>75.138121546961329</v>
      </c>
      <c r="AA279" s="7">
        <f t="shared" ca="1" si="1527"/>
        <v>74.159292035398224</v>
      </c>
      <c r="AB279" s="7">
        <f t="shared" ca="1" si="1527"/>
        <v>74.186550976138832</v>
      </c>
      <c r="AC279" s="7">
        <f t="shared" ca="1" si="1527"/>
        <v>74.262734584450399</v>
      </c>
      <c r="AD279" s="7">
        <f t="shared" ca="1" si="1527"/>
        <v>66.849315068493155</v>
      </c>
      <c r="AE279" s="7">
        <f t="shared" ca="1" si="1527"/>
        <v>73.033707865168537</v>
      </c>
      <c r="AF279" s="11" t="s">
        <v>9</v>
      </c>
      <c r="AG279" s="7">
        <f t="shared" ca="1" si="1528"/>
        <v>79.417879417879419</v>
      </c>
      <c r="AH279" s="7">
        <f t="shared" ca="1" si="1528"/>
        <v>81.818181818181813</v>
      </c>
      <c r="AI279" s="7">
        <f t="shared" ca="1" si="1528"/>
        <v>81.605351170568568</v>
      </c>
      <c r="AJ279" s="7">
        <f t="shared" ca="1" si="1528"/>
        <v>81.908548707753482</v>
      </c>
      <c r="AK279" s="7">
        <f t="shared" ca="1" si="1528"/>
        <v>70.588235294117652</v>
      </c>
      <c r="AL279" s="7">
        <f t="shared" ca="1" si="1528"/>
        <v>72.857142857142861</v>
      </c>
      <c r="AM279" s="7">
        <f t="shared" ca="1" si="1528"/>
        <v>74.126984126984127</v>
      </c>
      <c r="AN279" s="7">
        <f t="shared" ca="1" si="1528"/>
        <v>66.062176165803109</v>
      </c>
      <c r="AO279" s="7">
        <f t="shared" ca="1" si="1528"/>
        <v>64.912280701754383</v>
      </c>
      <c r="AQ279" s="10">
        <f ca="1">Y279-$AX279</f>
        <v>-2.3283804894689553</v>
      </c>
      <c r="AR279" s="10">
        <f t="shared" ref="AR279:AR280" ca="1" si="1534">Z279-$AX279</f>
        <v>0.82178925026346406</v>
      </c>
      <c r="AS279" s="10">
        <f t="shared" ref="AS279:AS280" ca="1" si="1535">AA279-$AX279</f>
        <v>-0.15704026129964177</v>
      </c>
      <c r="AT279" s="10">
        <f t="shared" ref="AT279:AT280" ca="1" si="1536">AB279-$AX279</f>
        <v>-0.12978132055903302</v>
      </c>
      <c r="AU279" s="10">
        <f t="shared" ref="AU279:AU280" ca="1" si="1537">AC279-$AX279</f>
        <v>-5.3597712247466234E-2</v>
      </c>
      <c r="AV279" s="10">
        <f t="shared" ref="AV279:AV280" ca="1" si="1538">AD279-$AX279</f>
        <v>-7.4670172282047105</v>
      </c>
      <c r="AW279" s="10">
        <f t="shared" ref="AW279:AW280" ca="1" si="1539">AE279-$AX279</f>
        <v>-1.282624431529328</v>
      </c>
      <c r="AX279" s="18">
        <f ca="1">AVERAGE(X279:AC279)</f>
        <v>74.316332296697865</v>
      </c>
      <c r="AY279" s="10">
        <f ca="1">AG279-$X279</f>
        <v>3.2545365878699215</v>
      </c>
      <c r="AZ279" s="10">
        <f t="shared" ref="AZ279:AZ280" ca="1" si="1540">AH279-$X279</f>
        <v>5.6548389881723153</v>
      </c>
      <c r="BA279" s="10">
        <f t="shared" ref="BA279:BA280" ca="1" si="1541">AI279-$X279</f>
        <v>5.4420083405590702</v>
      </c>
      <c r="BB279" s="10">
        <f t="shared" ref="BB279:BB280" ca="1" si="1542">AJ279-$X279</f>
        <v>5.7452058777439845</v>
      </c>
      <c r="BC279" s="10">
        <f t="shared" ref="BC279:BC280" ca="1" si="1543">AK279-$X279</f>
        <v>-5.5751075358918456</v>
      </c>
      <c r="BD279" s="10">
        <f t="shared" ref="BD279:BD280" ca="1" si="1544">AL279-$X279</f>
        <v>-3.3061999728666365</v>
      </c>
      <c r="BE279" s="10">
        <f t="shared" ref="BE279:BE280" ca="1" si="1545">AM279-$X279</f>
        <v>-2.0363587030253711</v>
      </c>
      <c r="BF279" s="10">
        <f t="shared" ref="BF279:BF280" ca="1" si="1546">AN279-$X279</f>
        <v>-10.101166664206389</v>
      </c>
      <c r="BG279" s="10">
        <f t="shared" ref="BG279:BG280" ca="1" si="1547">AO279-$X279</f>
        <v>-11.251062128255114</v>
      </c>
      <c r="BI279" s="3">
        <f ca="1">Y279-Z279</f>
        <v>-3.1501697397324193</v>
      </c>
      <c r="BJ279" s="3">
        <f ca="1">AG279-AH279</f>
        <v>-2.4003024003023938</v>
      </c>
      <c r="BK279" s="3">
        <f ca="1">AI279-AJ279</f>
        <v>-0.30319753718491427</v>
      </c>
      <c r="BL279" s="3">
        <f ca="1">AK279-AL279</f>
        <v>-2.2689075630252091</v>
      </c>
    </row>
    <row r="280" spans="1:64">
      <c r="B280" t="s">
        <v>10</v>
      </c>
      <c r="C280">
        <f ca="1">INDIRECT(ADDRESS(164,3,1,TRUE,C273))</f>
        <v>37</v>
      </c>
      <c r="D280">
        <f t="shared" ref="D280:J280" ca="1" si="1548">INDIRECT(ADDRESS(164,3,1,TRUE,D273))</f>
        <v>11</v>
      </c>
      <c r="E280">
        <f t="shared" ca="1" si="1548"/>
        <v>10</v>
      </c>
      <c r="F280">
        <f t="shared" ca="1" si="1548"/>
        <v>18</v>
      </c>
      <c r="G280">
        <f t="shared" ca="1" si="1548"/>
        <v>13</v>
      </c>
      <c r="H280">
        <f t="shared" ca="1" si="1548"/>
        <v>6</v>
      </c>
      <c r="I280">
        <f t="shared" ca="1" si="1548"/>
        <v>12</v>
      </c>
      <c r="J280">
        <f t="shared" ca="1" si="1548"/>
        <v>20</v>
      </c>
      <c r="K280">
        <f t="shared" ref="K280:L280" ca="1" si="1549">INDIRECT(ADDRESS(164,3,1,TRUE,K273))</f>
        <v>15</v>
      </c>
      <c r="L280">
        <f t="shared" ca="1" si="1549"/>
        <v>9</v>
      </c>
      <c r="M280">
        <f t="shared" ref="M280:N280" ca="1" si="1550">INDIRECT(ADDRESS(164,3,1,TRUE,M273))</f>
        <v>9</v>
      </c>
      <c r="N280">
        <f t="shared" ca="1" si="1550"/>
        <v>16</v>
      </c>
      <c r="O280">
        <f t="shared" ref="O280:Q280" ca="1" si="1551">INDIRECT(ADDRESS(164,3,1,TRUE,O273))</f>
        <v>5</v>
      </c>
      <c r="P280">
        <f t="shared" ca="1" si="1551"/>
        <v>7</v>
      </c>
      <c r="Q280">
        <f t="shared" ca="1" si="1551"/>
        <v>15</v>
      </c>
      <c r="R280">
        <f t="shared" ref="R280:S280" ca="1" si="1552">INDIRECT(ADDRESS(164,3,1,TRUE,R273))</f>
        <v>35</v>
      </c>
      <c r="S280">
        <f t="shared" ca="1" si="1552"/>
        <v>2</v>
      </c>
      <c r="V280" s="9"/>
      <c r="W280" s="4" t="s">
        <v>10</v>
      </c>
      <c r="X280" s="7">
        <f ca="1">C280*100/C$151</f>
        <v>3.5137701804368473</v>
      </c>
      <c r="Y280" s="7">
        <f t="shared" ca="1" si="1527"/>
        <v>3.3132530120481927</v>
      </c>
      <c r="Z280" s="7">
        <f t="shared" ca="1" si="1527"/>
        <v>2.7624309392265194</v>
      </c>
      <c r="AA280" s="7">
        <f t="shared" ca="1" si="1527"/>
        <v>3.1858407079646018</v>
      </c>
      <c r="AB280" s="7">
        <f t="shared" ca="1" si="1527"/>
        <v>2.8199566160520608</v>
      </c>
      <c r="AC280" s="7">
        <f t="shared" ca="1" si="1527"/>
        <v>1.6085790884718498</v>
      </c>
      <c r="AD280" s="7">
        <f t="shared" ca="1" si="1527"/>
        <v>3.2876712328767121</v>
      </c>
      <c r="AE280" s="7">
        <f t="shared" ca="1" si="1527"/>
        <v>3.2102728731942216</v>
      </c>
      <c r="AF280" s="11" t="s">
        <v>10</v>
      </c>
      <c r="AG280" s="7">
        <f t="shared" ca="1" si="1528"/>
        <v>3.1185031185031185</v>
      </c>
      <c r="AH280" s="7">
        <f t="shared" ca="1" si="1528"/>
        <v>3.4090909090909092</v>
      </c>
      <c r="AI280" s="7">
        <f t="shared" ca="1" si="1528"/>
        <v>3.0100334448160537</v>
      </c>
      <c r="AJ280" s="7">
        <f t="shared" ca="1" si="1528"/>
        <v>3.1809145129224654</v>
      </c>
      <c r="AK280" s="7">
        <f t="shared" ca="1" si="1528"/>
        <v>4.9019607843137258</v>
      </c>
      <c r="AL280" s="7">
        <f t="shared" ca="1" si="1528"/>
        <v>5</v>
      </c>
      <c r="AM280" s="7">
        <f t="shared" ca="1" si="1528"/>
        <v>2.3809523809523809</v>
      </c>
      <c r="AN280" s="7">
        <f t="shared" ca="1" si="1528"/>
        <v>3.0224525043177892</v>
      </c>
      <c r="AO280" s="7">
        <f t="shared" ca="1" si="1528"/>
        <v>3.5087719298245612</v>
      </c>
      <c r="AQ280" s="10">
        <f ca="1">Y280-$AX280</f>
        <v>0.44594792134818118</v>
      </c>
      <c r="AR280" s="10">
        <f t="shared" ca="1" si="1534"/>
        <v>-0.10487415147349211</v>
      </c>
      <c r="AS280" s="10">
        <f t="shared" ca="1" si="1535"/>
        <v>0.31853561726459034</v>
      </c>
      <c r="AT280" s="10">
        <f t="shared" ca="1" si="1536"/>
        <v>-4.7348474647950667E-2</v>
      </c>
      <c r="AU280" s="10">
        <f t="shared" ca="1" si="1537"/>
        <v>-1.2587260022281617</v>
      </c>
      <c r="AV280" s="10">
        <f t="shared" ca="1" si="1538"/>
        <v>0.42036614217670065</v>
      </c>
      <c r="AW280" s="10">
        <f t="shared" ca="1" si="1539"/>
        <v>0.34296778249421012</v>
      </c>
      <c r="AX280" s="18">
        <f ca="1">AVERAGE(X280:AC280)</f>
        <v>2.8673050907000115</v>
      </c>
      <c r="AY280" s="10">
        <f ca="1">AG280-$X280</f>
        <v>-0.39526706193372885</v>
      </c>
      <c r="AZ280" s="10">
        <f t="shared" ca="1" si="1540"/>
        <v>-0.10467927134593813</v>
      </c>
      <c r="BA280" s="10">
        <f t="shared" ca="1" si="1541"/>
        <v>-0.50373673562079357</v>
      </c>
      <c r="BB280" s="10">
        <f t="shared" ca="1" si="1542"/>
        <v>-0.33285566751438189</v>
      </c>
      <c r="BC280" s="10">
        <f t="shared" ca="1" si="1543"/>
        <v>1.3881906038768785</v>
      </c>
      <c r="BD280" s="10">
        <f t="shared" ca="1" si="1544"/>
        <v>1.4862298195631527</v>
      </c>
      <c r="BE280" s="10">
        <f t="shared" ca="1" si="1545"/>
        <v>-1.1328177994844664</v>
      </c>
      <c r="BF280" s="10">
        <f t="shared" ca="1" si="1546"/>
        <v>-0.49131767611905808</v>
      </c>
      <c r="BG280" s="10">
        <f t="shared" ca="1" si="1547"/>
        <v>-4.9982506122860926E-3</v>
      </c>
      <c r="BI280" s="3">
        <f ca="1">Y280-Z280</f>
        <v>0.55082207282167328</v>
      </c>
      <c r="BJ280" s="3">
        <f ca="1">AG280-AH280</f>
        <v>-0.29058779058779072</v>
      </c>
      <c r="BK280" s="3">
        <f ca="1">AI280-AJ280</f>
        <v>-0.17088106810641168</v>
      </c>
      <c r="BL280" s="3">
        <f ca="1">AK280-AL280</f>
        <v>-9.8039215686274161E-2</v>
      </c>
    </row>
    <row r="281" spans="1:64">
      <c r="B281">
        <f ca="1">SUM(C279:C280)</f>
        <v>839</v>
      </c>
      <c r="Y281" s="7"/>
      <c r="Z281" s="7"/>
      <c r="AA281" s="7"/>
      <c r="AB281" s="7"/>
      <c r="AC281" s="7"/>
      <c r="AG281" s="7"/>
      <c r="AX281" s="19"/>
    </row>
    <row r="282" spans="1:64">
      <c r="C282" t="s">
        <v>102</v>
      </c>
      <c r="D282" t="s">
        <v>103</v>
      </c>
      <c r="E282" t="s">
        <v>104</v>
      </c>
      <c r="F282" t="s">
        <v>97</v>
      </c>
      <c r="G282" t="s">
        <v>98</v>
      </c>
      <c r="H282" t="s">
        <v>99</v>
      </c>
      <c r="I282" t="s">
        <v>100</v>
      </c>
      <c r="J282" t="s">
        <v>101</v>
      </c>
      <c r="K282" t="s">
        <v>106</v>
      </c>
      <c r="L282" t="s">
        <v>108</v>
      </c>
      <c r="M282" t="s">
        <v>109</v>
      </c>
      <c r="N282" t="s">
        <v>112</v>
      </c>
      <c r="O282" t="s">
        <v>117</v>
      </c>
      <c r="P282" t="s">
        <v>118</v>
      </c>
      <c r="Q282" t="s">
        <v>121</v>
      </c>
      <c r="R282" t="s">
        <v>119</v>
      </c>
      <c r="S282" t="s">
        <v>120</v>
      </c>
      <c r="U282" s="1" t="s">
        <v>65</v>
      </c>
      <c r="V282" s="1" t="s">
        <v>140</v>
      </c>
      <c r="X282" s="8" t="s">
        <v>102</v>
      </c>
      <c r="Y282" s="8" t="s">
        <v>103</v>
      </c>
      <c r="Z282" s="8" t="s">
        <v>104</v>
      </c>
      <c r="AA282" s="8" t="s">
        <v>97</v>
      </c>
      <c r="AB282" s="8" t="s">
        <v>98</v>
      </c>
      <c r="AC282" s="8" t="s">
        <v>99</v>
      </c>
      <c r="AD282" s="8" t="s">
        <v>100</v>
      </c>
      <c r="AE282" s="8" t="s">
        <v>101</v>
      </c>
      <c r="AG282" s="8" t="s">
        <v>106</v>
      </c>
      <c r="AH282" s="8" t="s">
        <v>108</v>
      </c>
      <c r="AI282" s="8" t="s">
        <v>109</v>
      </c>
      <c r="AJ282" s="8" t="s">
        <v>112</v>
      </c>
      <c r="AK282" s="12" t="s">
        <v>117</v>
      </c>
      <c r="AL282" s="12" t="s">
        <v>118</v>
      </c>
      <c r="AM282" s="12" t="s">
        <v>121</v>
      </c>
      <c r="AN282" s="12" t="s">
        <v>119</v>
      </c>
      <c r="AO282" s="12" t="s">
        <v>120</v>
      </c>
      <c r="AX282" s="19"/>
    </row>
    <row r="283" spans="1:64">
      <c r="A283" s="1" t="s">
        <v>65</v>
      </c>
      <c r="B283" t="s">
        <v>92</v>
      </c>
      <c r="C283">
        <f ca="1">INDIRECT(ADDRESS(167,1,1,TRUE,C282))-B$151</f>
        <v>208</v>
      </c>
      <c r="D283">
        <f t="shared" ref="D283:N283" ca="1" si="1553">INDIRECT(ADDRESS(167,1,1,TRUE,D282))</f>
        <v>83</v>
      </c>
      <c r="E283">
        <f t="shared" ca="1" si="1553"/>
        <v>81</v>
      </c>
      <c r="F283">
        <f t="shared" ca="1" si="1553"/>
        <v>129</v>
      </c>
      <c r="G283">
        <f t="shared" ca="1" si="1553"/>
        <v>106</v>
      </c>
      <c r="H283">
        <f t="shared" ca="1" si="1553"/>
        <v>93</v>
      </c>
      <c r="I283">
        <f t="shared" ca="1" si="1553"/>
        <v>108</v>
      </c>
      <c r="J283">
        <f t="shared" ca="1" si="1553"/>
        <v>149</v>
      </c>
      <c r="K283">
        <f t="shared" ca="1" si="1553"/>
        <v>79</v>
      </c>
      <c r="L283">
        <f t="shared" ca="1" si="1553"/>
        <v>36</v>
      </c>
      <c r="M283">
        <f t="shared" ca="1" si="1553"/>
        <v>44</v>
      </c>
      <c r="N283">
        <f t="shared" ca="1" si="1553"/>
        <v>74</v>
      </c>
      <c r="O283">
        <f t="shared" ref="O283:Q283" ca="1" si="1554">INDIRECT(ADDRESS(167,1,1,TRUE,O282))</f>
        <v>24</v>
      </c>
      <c r="P283">
        <f t="shared" ca="1" si="1554"/>
        <v>32</v>
      </c>
      <c r="Q283">
        <f t="shared" ca="1" si="1554"/>
        <v>146</v>
      </c>
      <c r="R283">
        <f t="shared" ref="R283:S283" ca="1" si="1555">INDIRECT(ADDRESS(167,1,1,TRUE,R282))</f>
        <v>356</v>
      </c>
      <c r="S283">
        <f t="shared" ca="1" si="1555"/>
        <v>18</v>
      </c>
      <c r="W283" s="4" t="s">
        <v>92</v>
      </c>
      <c r="X283" s="7">
        <f ca="1">C283*100/C$151</f>
        <v>19.753086419753085</v>
      </c>
      <c r="Y283" s="7">
        <f t="shared" ref="Y283:AE285" ca="1" si="1556">D283*100/D$6</f>
        <v>25</v>
      </c>
      <c r="Z283" s="7">
        <f t="shared" ca="1" si="1556"/>
        <v>22.375690607734807</v>
      </c>
      <c r="AA283" s="7">
        <f t="shared" ca="1" si="1556"/>
        <v>22.831858407079647</v>
      </c>
      <c r="AB283" s="7">
        <f t="shared" ca="1" si="1556"/>
        <v>22.993492407809111</v>
      </c>
      <c r="AC283" s="7">
        <f t="shared" ca="1" si="1556"/>
        <v>24.932975871313673</v>
      </c>
      <c r="AD283" s="7">
        <f t="shared" ca="1" si="1556"/>
        <v>29.589041095890412</v>
      </c>
      <c r="AE283" s="7">
        <f t="shared" ca="1" si="1556"/>
        <v>23.91653290529695</v>
      </c>
      <c r="AF283" s="11" t="s">
        <v>92</v>
      </c>
      <c r="AG283" s="7">
        <f t="shared" ref="AG283:AO285" ca="1" si="1557">K283*100/K$6</f>
        <v>16.424116424116423</v>
      </c>
      <c r="AH283" s="7">
        <f t="shared" ca="1" si="1557"/>
        <v>13.636363636363637</v>
      </c>
      <c r="AI283" s="7">
        <f t="shared" ca="1" si="1557"/>
        <v>14.715719063545151</v>
      </c>
      <c r="AJ283" s="7">
        <f t="shared" ca="1" si="1557"/>
        <v>14.711729622266402</v>
      </c>
      <c r="AK283" s="7">
        <f t="shared" ca="1" si="1557"/>
        <v>23.529411764705884</v>
      </c>
      <c r="AL283" s="7">
        <f t="shared" ca="1" si="1557"/>
        <v>22.857142857142858</v>
      </c>
      <c r="AM283" s="7">
        <f t="shared" ca="1" si="1557"/>
        <v>23.174603174603174</v>
      </c>
      <c r="AN283" s="7">
        <f t="shared" ca="1" si="1557"/>
        <v>30.7426597582038</v>
      </c>
      <c r="AO283" s="7">
        <f t="shared" ca="1" si="1557"/>
        <v>31.578947368421051</v>
      </c>
      <c r="AX283" s="19"/>
    </row>
    <row r="284" spans="1:64">
      <c r="B284" t="s">
        <v>9</v>
      </c>
      <c r="C284">
        <f ca="1">INDIRECT(ADDRESS(167,2,1,TRUE,C282))</f>
        <v>815</v>
      </c>
      <c r="D284">
        <f t="shared" ref="D284:J284" ca="1" si="1558">INDIRECT(ADDRESS(167,2,1,TRUE,D282))</f>
        <v>242</v>
      </c>
      <c r="E284">
        <f t="shared" ca="1" si="1558"/>
        <v>278</v>
      </c>
      <c r="F284">
        <f t="shared" ca="1" si="1558"/>
        <v>430</v>
      </c>
      <c r="G284">
        <f t="shared" ca="1" si="1558"/>
        <v>341</v>
      </c>
      <c r="H284">
        <f t="shared" ca="1" si="1558"/>
        <v>270</v>
      </c>
      <c r="I284">
        <f t="shared" ca="1" si="1558"/>
        <v>246</v>
      </c>
      <c r="J284">
        <f t="shared" ca="1" si="1558"/>
        <v>464</v>
      </c>
      <c r="K284">
        <f t="shared" ref="K284:L284" ca="1" si="1559">INDIRECT(ADDRESS(167,2,1,TRUE,K282))</f>
        <v>388</v>
      </c>
      <c r="L284">
        <f t="shared" ca="1" si="1559"/>
        <v>221</v>
      </c>
      <c r="M284">
        <f t="shared" ref="M284:N284" ca="1" si="1560">INDIRECT(ADDRESS(167,2,1,TRUE,M282))</f>
        <v>243</v>
      </c>
      <c r="N284">
        <f t="shared" ca="1" si="1560"/>
        <v>416</v>
      </c>
      <c r="O284">
        <f t="shared" ref="O284:Q284" ca="1" si="1561">INDIRECT(ADDRESS(167,2,1,TRUE,O282))</f>
        <v>77</v>
      </c>
      <c r="P284">
        <f t="shared" ca="1" si="1561"/>
        <v>104</v>
      </c>
      <c r="Q284">
        <f t="shared" ca="1" si="1561"/>
        <v>472</v>
      </c>
      <c r="R284">
        <f t="shared" ref="R284:S284" ca="1" si="1562">INDIRECT(ADDRESS(167,2,1,TRUE,R282))</f>
        <v>778</v>
      </c>
      <c r="S284">
        <f t="shared" ca="1" si="1562"/>
        <v>37</v>
      </c>
      <c r="W284" s="4" t="s">
        <v>9</v>
      </c>
      <c r="X284" s="7">
        <f ca="1">C284*100/C$151</f>
        <v>77.397910731244068</v>
      </c>
      <c r="Y284" s="7">
        <f t="shared" ca="1" si="1556"/>
        <v>72.891566265060234</v>
      </c>
      <c r="Z284" s="7">
        <f t="shared" ca="1" si="1556"/>
        <v>76.795580110497241</v>
      </c>
      <c r="AA284" s="7">
        <f t="shared" ca="1" si="1556"/>
        <v>76.106194690265482</v>
      </c>
      <c r="AB284" s="7">
        <f t="shared" ca="1" si="1556"/>
        <v>73.96963123644251</v>
      </c>
      <c r="AC284" s="7">
        <f t="shared" ca="1" si="1556"/>
        <v>72.386058981233248</v>
      </c>
      <c r="AD284" s="7">
        <f t="shared" ca="1" si="1556"/>
        <v>67.397260273972606</v>
      </c>
      <c r="AE284" s="7">
        <f t="shared" ca="1" si="1556"/>
        <v>74.478330658105932</v>
      </c>
      <c r="AF284" s="11" t="s">
        <v>9</v>
      </c>
      <c r="AG284" s="7">
        <f t="shared" ca="1" si="1557"/>
        <v>80.665280665280662</v>
      </c>
      <c r="AH284" s="7">
        <f t="shared" ca="1" si="1557"/>
        <v>83.712121212121218</v>
      </c>
      <c r="AI284" s="7">
        <f t="shared" ca="1" si="1557"/>
        <v>81.27090301003345</v>
      </c>
      <c r="AJ284" s="7">
        <f t="shared" ca="1" si="1557"/>
        <v>82.7037773359841</v>
      </c>
      <c r="AK284" s="7">
        <f t="shared" ca="1" si="1557"/>
        <v>75.490196078431367</v>
      </c>
      <c r="AL284" s="7">
        <f t="shared" ca="1" si="1557"/>
        <v>74.285714285714292</v>
      </c>
      <c r="AM284" s="7">
        <f t="shared" ca="1" si="1557"/>
        <v>74.920634920634924</v>
      </c>
      <c r="AN284" s="7">
        <f t="shared" ca="1" si="1557"/>
        <v>67.18480138169258</v>
      </c>
      <c r="AO284" s="7">
        <f t="shared" ca="1" si="1557"/>
        <v>64.912280701754383</v>
      </c>
      <c r="AQ284" s="10">
        <f ca="1">Y284-$AX284</f>
        <v>-2.0329240707302318</v>
      </c>
      <c r="AR284" s="10">
        <f t="shared" ref="AR284:AR285" ca="1" si="1563">Z284-$AX284</f>
        <v>1.8710897747067747</v>
      </c>
      <c r="AS284" s="10">
        <f t="shared" ref="AS284:AS285" ca="1" si="1564">AA284-$AX284</f>
        <v>1.1817043544750163</v>
      </c>
      <c r="AT284" s="10">
        <f t="shared" ref="AT284:AT285" ca="1" si="1565">AB284-$AX284</f>
        <v>-0.95485909934795643</v>
      </c>
      <c r="AU284" s="10">
        <f t="shared" ref="AU284:AU285" ca="1" si="1566">AC284-$AX284</f>
        <v>-2.5384313545572184</v>
      </c>
      <c r="AV284" s="10">
        <f t="shared" ref="AV284:AV285" ca="1" si="1567">AD284-$AX284</f>
        <v>-7.5272300618178605</v>
      </c>
      <c r="AW284" s="10">
        <f t="shared" ref="AW284:AW285" ca="1" si="1568">AE284-$AX284</f>
        <v>-0.44615967768453402</v>
      </c>
      <c r="AX284" s="18">
        <f ca="1">AVERAGE(X284:AC284)</f>
        <v>74.924490335790466</v>
      </c>
      <c r="AY284" s="10">
        <f ca="1">AG284-$X284</f>
        <v>3.2673699340365943</v>
      </c>
      <c r="AZ284" s="10">
        <f t="shared" ref="AZ284:AZ285" ca="1" si="1569">AH284-$X284</f>
        <v>6.3142104808771506</v>
      </c>
      <c r="BA284" s="10">
        <f t="shared" ref="BA284:BA285" ca="1" si="1570">AI284-$X284</f>
        <v>3.8729922787893827</v>
      </c>
      <c r="BB284" s="10">
        <f t="shared" ref="BB284:BB285" ca="1" si="1571">AJ284-$X284</f>
        <v>5.3058666047400322</v>
      </c>
      <c r="BC284" s="10">
        <f t="shared" ref="BC284:BC285" ca="1" si="1572">AK284-$X284</f>
        <v>-1.9077146528127003</v>
      </c>
      <c r="BD284" s="10">
        <f t="shared" ref="BD284:BD285" ca="1" si="1573">AL284-$X284</f>
        <v>-3.1121964455297757</v>
      </c>
      <c r="BE284" s="10">
        <f t="shared" ref="BE284:BE285" ca="1" si="1574">AM284-$X284</f>
        <v>-2.477275810609143</v>
      </c>
      <c r="BF284" s="10">
        <f t="shared" ref="BF284:BF285" ca="1" si="1575">AN284-$X284</f>
        <v>-10.213109349551488</v>
      </c>
      <c r="BG284" s="10">
        <f t="shared" ref="BG284:BG285" ca="1" si="1576">AO284-$X284</f>
        <v>-12.485630029489684</v>
      </c>
      <c r="BI284" s="3">
        <f ca="1">Y284-Z284</f>
        <v>-3.9040138454370066</v>
      </c>
      <c r="BJ284" s="3">
        <f ca="1">AG284-AH284</f>
        <v>-3.0468405468405564</v>
      </c>
      <c r="BK284" s="3">
        <f ca="1">AI284-AJ284</f>
        <v>-1.4328743259506496</v>
      </c>
      <c r="BL284" s="3">
        <f ca="1">AK284-AL284</f>
        <v>1.2044817927170755</v>
      </c>
    </row>
    <row r="285" spans="1:64">
      <c r="B285" t="s">
        <v>10</v>
      </c>
      <c r="C285">
        <f ca="1">INDIRECT(ADDRESS(167,3,1,TRUE,C282))</f>
        <v>26</v>
      </c>
      <c r="D285">
        <f t="shared" ref="D285:J285" ca="1" si="1577">INDIRECT(ADDRESS(167,3,1,TRUE,D282))</f>
        <v>7</v>
      </c>
      <c r="E285">
        <f t="shared" ca="1" si="1577"/>
        <v>3</v>
      </c>
      <c r="F285">
        <f t="shared" ca="1" si="1577"/>
        <v>6</v>
      </c>
      <c r="G285">
        <f t="shared" ca="1" si="1577"/>
        <v>14</v>
      </c>
      <c r="H285">
        <f t="shared" ca="1" si="1577"/>
        <v>10</v>
      </c>
      <c r="I285">
        <f t="shared" ca="1" si="1577"/>
        <v>11</v>
      </c>
      <c r="J285">
        <f t="shared" ca="1" si="1577"/>
        <v>10</v>
      </c>
      <c r="K285">
        <f t="shared" ref="K285:L285" ca="1" si="1578">INDIRECT(ADDRESS(167,3,1,TRUE,K282))</f>
        <v>14</v>
      </c>
      <c r="L285">
        <f t="shared" ca="1" si="1578"/>
        <v>7</v>
      </c>
      <c r="M285">
        <f t="shared" ref="M285:N285" ca="1" si="1579">INDIRECT(ADDRESS(167,3,1,TRUE,M282))</f>
        <v>12</v>
      </c>
      <c r="N285">
        <f t="shared" ca="1" si="1579"/>
        <v>13</v>
      </c>
      <c r="O285">
        <f t="shared" ref="O285:Q285" ca="1" si="1580">INDIRECT(ADDRESS(167,3,1,TRUE,O282))</f>
        <v>1</v>
      </c>
      <c r="P285">
        <f t="shared" ca="1" si="1580"/>
        <v>4</v>
      </c>
      <c r="Q285">
        <f t="shared" ca="1" si="1580"/>
        <v>12</v>
      </c>
      <c r="R285">
        <f t="shared" ref="R285:S285" ca="1" si="1581">INDIRECT(ADDRESS(167,3,1,TRUE,R282))</f>
        <v>24</v>
      </c>
      <c r="S285">
        <f t="shared" ca="1" si="1581"/>
        <v>2</v>
      </c>
      <c r="V285" s="9"/>
      <c r="W285" s="4" t="s">
        <v>10</v>
      </c>
      <c r="X285" s="7">
        <f ca="1">C285*100/C$151</f>
        <v>2.4691358024691357</v>
      </c>
      <c r="Y285" s="7">
        <f t="shared" ca="1" si="1556"/>
        <v>2.1084337349397591</v>
      </c>
      <c r="Z285" s="7">
        <f t="shared" ca="1" si="1556"/>
        <v>0.82872928176795579</v>
      </c>
      <c r="AA285" s="7">
        <f t="shared" ca="1" si="1556"/>
        <v>1.0619469026548674</v>
      </c>
      <c r="AB285" s="7">
        <f t="shared" ca="1" si="1556"/>
        <v>3.0368763557483729</v>
      </c>
      <c r="AC285" s="7">
        <f t="shared" ca="1" si="1556"/>
        <v>2.6809651474530831</v>
      </c>
      <c r="AD285" s="7">
        <f t="shared" ca="1" si="1556"/>
        <v>3.0136986301369864</v>
      </c>
      <c r="AE285" s="7">
        <f t="shared" ca="1" si="1556"/>
        <v>1.6051364365971108</v>
      </c>
      <c r="AF285" s="11" t="s">
        <v>10</v>
      </c>
      <c r="AG285" s="7">
        <f t="shared" ca="1" si="1557"/>
        <v>2.9106029106029108</v>
      </c>
      <c r="AH285" s="7">
        <f t="shared" ca="1" si="1557"/>
        <v>2.6515151515151514</v>
      </c>
      <c r="AI285" s="7">
        <f t="shared" ca="1" si="1557"/>
        <v>4.0133779264214047</v>
      </c>
      <c r="AJ285" s="7">
        <f t="shared" ca="1" si="1557"/>
        <v>2.5844930417495031</v>
      </c>
      <c r="AK285" s="7">
        <f t="shared" ca="1" si="1557"/>
        <v>0.98039215686274506</v>
      </c>
      <c r="AL285" s="7">
        <f t="shared" ca="1" si="1557"/>
        <v>2.8571428571428572</v>
      </c>
      <c r="AM285" s="7">
        <f t="shared" ca="1" si="1557"/>
        <v>1.9047619047619047</v>
      </c>
      <c r="AN285" s="7">
        <f t="shared" ca="1" si="1557"/>
        <v>2.0725388601036268</v>
      </c>
      <c r="AO285" s="7">
        <f t="shared" ca="1" si="1557"/>
        <v>3.5087719298245612</v>
      </c>
      <c r="AQ285" s="10">
        <f ca="1">Y285-$AX285</f>
        <v>7.7419197434230203E-2</v>
      </c>
      <c r="AR285" s="10">
        <f t="shared" ca="1" si="1563"/>
        <v>-1.2022852557375732</v>
      </c>
      <c r="AS285" s="10">
        <f t="shared" ca="1" si="1564"/>
        <v>-0.9690676348506615</v>
      </c>
      <c r="AT285" s="10">
        <f t="shared" ca="1" si="1565"/>
        <v>1.005861818242844</v>
      </c>
      <c r="AU285" s="10">
        <f t="shared" ca="1" si="1566"/>
        <v>0.64995060994755427</v>
      </c>
      <c r="AV285" s="10">
        <f t="shared" ca="1" si="1567"/>
        <v>0.98268409263145751</v>
      </c>
      <c r="AW285" s="10">
        <f t="shared" ca="1" si="1568"/>
        <v>-0.42587810090841804</v>
      </c>
      <c r="AX285" s="18">
        <f ca="1">AVERAGE(X285:AC285)</f>
        <v>2.0310145375055288</v>
      </c>
      <c r="AY285" s="10">
        <f ca="1">AG285-$X285</f>
        <v>0.4414671081337751</v>
      </c>
      <c r="AZ285" s="10">
        <f t="shared" ca="1" si="1569"/>
        <v>0.18237934904601572</v>
      </c>
      <c r="BA285" s="10">
        <f t="shared" ca="1" si="1570"/>
        <v>1.544242123952269</v>
      </c>
      <c r="BB285" s="10">
        <f t="shared" ca="1" si="1571"/>
        <v>0.11535723928036745</v>
      </c>
      <c r="BC285" s="10">
        <f t="shared" ca="1" si="1572"/>
        <v>-1.4887436456063905</v>
      </c>
      <c r="BD285" s="10">
        <f t="shared" ca="1" si="1573"/>
        <v>0.38800705467372154</v>
      </c>
      <c r="BE285" s="10">
        <f t="shared" ca="1" si="1574"/>
        <v>-0.56437389770723101</v>
      </c>
      <c r="BF285" s="10">
        <f t="shared" ca="1" si="1575"/>
        <v>-0.39659694236550891</v>
      </c>
      <c r="BG285" s="10">
        <f t="shared" ca="1" si="1576"/>
        <v>1.0396361273554255</v>
      </c>
      <c r="BI285" s="3">
        <f ca="1">Y285-Z285</f>
        <v>1.2797044531718034</v>
      </c>
      <c r="BJ285" s="3">
        <f ca="1">AG285-AH285</f>
        <v>0.25908775908775938</v>
      </c>
      <c r="BK285" s="3">
        <f ca="1">AI285-AJ285</f>
        <v>1.4288848846719016</v>
      </c>
      <c r="BL285" s="3">
        <f ca="1">AK285-AL285</f>
        <v>-1.876750700280112</v>
      </c>
    </row>
    <row r="286" spans="1:64">
      <c r="B286">
        <f ca="1">SUM(C284:C285)</f>
        <v>841</v>
      </c>
      <c r="U286" s="1" t="s">
        <v>66</v>
      </c>
      <c r="X286" s="7"/>
      <c r="Y286" s="7"/>
      <c r="Z286" s="7"/>
      <c r="AA286" s="7"/>
      <c r="AB286" s="7"/>
      <c r="AC286" s="7"/>
      <c r="AD286" s="7"/>
      <c r="AE286" s="7"/>
      <c r="AG286" s="7"/>
      <c r="AH286" s="7"/>
      <c r="AI286" s="7"/>
      <c r="AJ286" s="7"/>
      <c r="AX286" s="19"/>
    </row>
    <row r="287" spans="1:64">
      <c r="A287" s="1" t="s">
        <v>66</v>
      </c>
      <c r="B287" t="s">
        <v>92</v>
      </c>
      <c r="C287">
        <f ca="1">INDIRECT(ADDRESS(170,1,1,TRUE,C282))-B$151</f>
        <v>202</v>
      </c>
      <c r="D287">
        <f t="shared" ref="D287:J287" ca="1" si="1582">INDIRECT(ADDRESS(170,1,1,TRUE,D282))</f>
        <v>82</v>
      </c>
      <c r="E287">
        <f t="shared" ca="1" si="1582"/>
        <v>78</v>
      </c>
      <c r="F287">
        <f t="shared" ca="1" si="1582"/>
        <v>123</v>
      </c>
      <c r="G287">
        <f t="shared" ca="1" si="1582"/>
        <v>105</v>
      </c>
      <c r="H287">
        <f t="shared" ca="1" si="1582"/>
        <v>92</v>
      </c>
      <c r="I287">
        <f t="shared" ca="1" si="1582"/>
        <v>107</v>
      </c>
      <c r="J287">
        <f t="shared" ca="1" si="1582"/>
        <v>146</v>
      </c>
      <c r="K287">
        <f t="shared" ref="K287:L287" ca="1" si="1583">INDIRECT(ADDRESS(170,1,1,TRUE,K282))</f>
        <v>78</v>
      </c>
      <c r="L287">
        <f t="shared" ca="1" si="1583"/>
        <v>34</v>
      </c>
      <c r="M287">
        <f t="shared" ref="M287:N287" ca="1" si="1584">INDIRECT(ADDRESS(170,1,1,TRUE,M282))</f>
        <v>44</v>
      </c>
      <c r="N287">
        <f t="shared" ca="1" si="1584"/>
        <v>74</v>
      </c>
      <c r="O287">
        <f t="shared" ref="O287:Q287" ca="1" si="1585">INDIRECT(ADDRESS(170,1,1,TRUE,O282))</f>
        <v>25</v>
      </c>
      <c r="P287">
        <f t="shared" ca="1" si="1585"/>
        <v>29</v>
      </c>
      <c r="Q287">
        <f t="shared" ca="1" si="1585"/>
        <v>144</v>
      </c>
      <c r="R287">
        <f t="shared" ref="R287:S287" ca="1" si="1586">INDIRECT(ADDRESS(170,1,1,TRUE,R282))</f>
        <v>349</v>
      </c>
      <c r="S287">
        <f t="shared" ca="1" si="1586"/>
        <v>19</v>
      </c>
      <c r="W287" s="4" t="s">
        <v>92</v>
      </c>
      <c r="X287" s="7">
        <f ca="1">C287*100/C$151</f>
        <v>19.183285849952515</v>
      </c>
      <c r="Y287" s="7">
        <f t="shared" ref="Y287:AE289" ca="1" si="1587">D287*100/D$6</f>
        <v>24.698795180722893</v>
      </c>
      <c r="Z287" s="7">
        <f t="shared" ca="1" si="1587"/>
        <v>21.546961325966851</v>
      </c>
      <c r="AA287" s="7">
        <f t="shared" ca="1" si="1587"/>
        <v>21.76991150442478</v>
      </c>
      <c r="AB287" s="7">
        <f t="shared" ca="1" si="1587"/>
        <v>22.776572668112799</v>
      </c>
      <c r="AC287" s="7">
        <f t="shared" ca="1" si="1587"/>
        <v>24.664879356568363</v>
      </c>
      <c r="AD287" s="7">
        <f t="shared" ca="1" si="1587"/>
        <v>29.315068493150687</v>
      </c>
      <c r="AE287" s="7">
        <f t="shared" ca="1" si="1587"/>
        <v>23.434991974317818</v>
      </c>
      <c r="AF287" s="11" t="s">
        <v>92</v>
      </c>
      <c r="AG287" s="7">
        <f t="shared" ref="AG287:AO289" ca="1" si="1588">K287*100/K$6</f>
        <v>16.216216216216218</v>
      </c>
      <c r="AH287" s="7">
        <f t="shared" ca="1" si="1588"/>
        <v>12.878787878787879</v>
      </c>
      <c r="AI287" s="7">
        <f t="shared" ca="1" si="1588"/>
        <v>14.715719063545151</v>
      </c>
      <c r="AJ287" s="7">
        <f t="shared" ca="1" si="1588"/>
        <v>14.711729622266402</v>
      </c>
      <c r="AK287" s="7">
        <f t="shared" ca="1" si="1588"/>
        <v>24.509803921568629</v>
      </c>
      <c r="AL287" s="7">
        <f t="shared" ca="1" si="1588"/>
        <v>20.714285714285715</v>
      </c>
      <c r="AM287" s="7">
        <f t="shared" ca="1" si="1588"/>
        <v>22.857142857142858</v>
      </c>
      <c r="AN287" s="7">
        <f t="shared" ca="1" si="1588"/>
        <v>30.138169257340241</v>
      </c>
      <c r="AO287" s="7">
        <f t="shared" ca="1" si="1588"/>
        <v>33.333333333333336</v>
      </c>
      <c r="AX287" s="19"/>
    </row>
    <row r="288" spans="1:64">
      <c r="B288" t="s">
        <v>9</v>
      </c>
      <c r="C288">
        <f ca="1">INDIRECT(ADDRESS(170,2,1,TRUE,C282))</f>
        <v>728</v>
      </c>
      <c r="D288">
        <f t="shared" ref="D288:J288" ca="1" si="1589">INDIRECT(ADDRESS(170,2,1,TRUE,D282))</f>
        <v>213</v>
      </c>
      <c r="E288">
        <f t="shared" ca="1" si="1589"/>
        <v>247</v>
      </c>
      <c r="F288">
        <f t="shared" ca="1" si="1589"/>
        <v>386</v>
      </c>
      <c r="G288">
        <f t="shared" ca="1" si="1589"/>
        <v>292</v>
      </c>
      <c r="H288">
        <f t="shared" ca="1" si="1589"/>
        <v>239</v>
      </c>
      <c r="I288">
        <f t="shared" ca="1" si="1589"/>
        <v>221</v>
      </c>
      <c r="J288">
        <f t="shared" ca="1" si="1589"/>
        <v>414</v>
      </c>
      <c r="K288">
        <f t="shared" ref="K288:L288" ca="1" si="1590">INDIRECT(ADDRESS(170,2,1,TRUE,K282))</f>
        <v>350</v>
      </c>
      <c r="L288">
        <f t="shared" ca="1" si="1590"/>
        <v>196</v>
      </c>
      <c r="M288">
        <f t="shared" ref="M288:N288" ca="1" si="1591">INDIRECT(ADDRESS(170,2,1,TRUE,M282))</f>
        <v>211</v>
      </c>
      <c r="N288">
        <f t="shared" ca="1" si="1591"/>
        <v>380</v>
      </c>
      <c r="O288">
        <f t="shared" ref="O288:Q288" ca="1" si="1592">INDIRECT(ADDRESS(170,2,1,TRUE,O282))</f>
        <v>71</v>
      </c>
      <c r="P288">
        <f t="shared" ca="1" si="1592"/>
        <v>93</v>
      </c>
      <c r="Q288">
        <f t="shared" ca="1" si="1592"/>
        <v>418</v>
      </c>
      <c r="R288">
        <f t="shared" ref="R288:S288" ca="1" si="1593">INDIRECT(ADDRESS(170,2,1,TRUE,R282))</f>
        <v>698</v>
      </c>
      <c r="S288">
        <f t="shared" ca="1" si="1593"/>
        <v>30</v>
      </c>
      <c r="W288" s="4" t="s">
        <v>9</v>
      </c>
      <c r="X288" s="7">
        <f ca="1">C288*100/C$151</f>
        <v>69.135802469135797</v>
      </c>
      <c r="Y288" s="7">
        <f t="shared" ca="1" si="1587"/>
        <v>64.156626506024097</v>
      </c>
      <c r="Z288" s="7">
        <f t="shared" ca="1" si="1587"/>
        <v>68.232044198895025</v>
      </c>
      <c r="AA288" s="7">
        <f t="shared" ca="1" si="1587"/>
        <v>68.318584070796462</v>
      </c>
      <c r="AB288" s="7">
        <f t="shared" ca="1" si="1587"/>
        <v>63.340563991323208</v>
      </c>
      <c r="AC288" s="7">
        <f t="shared" ca="1" si="1587"/>
        <v>64.075067024128685</v>
      </c>
      <c r="AD288" s="7">
        <f t="shared" ca="1" si="1587"/>
        <v>60.547945205479451</v>
      </c>
      <c r="AE288" s="7">
        <f t="shared" ca="1" si="1587"/>
        <v>66.452648475120384</v>
      </c>
      <c r="AF288" s="11" t="s">
        <v>9</v>
      </c>
      <c r="AG288" s="7">
        <f t="shared" ca="1" si="1588"/>
        <v>72.765072765072759</v>
      </c>
      <c r="AH288" s="7">
        <f t="shared" ca="1" si="1588"/>
        <v>74.242424242424249</v>
      </c>
      <c r="AI288" s="7">
        <f t="shared" ca="1" si="1588"/>
        <v>70.568561872909697</v>
      </c>
      <c r="AJ288" s="7">
        <f t="shared" ca="1" si="1588"/>
        <v>75.546719681908556</v>
      </c>
      <c r="AK288" s="7">
        <f t="shared" ca="1" si="1588"/>
        <v>69.607843137254903</v>
      </c>
      <c r="AL288" s="7">
        <f t="shared" ca="1" si="1588"/>
        <v>66.428571428571431</v>
      </c>
      <c r="AM288" s="7">
        <f t="shared" ca="1" si="1588"/>
        <v>66.349206349206355</v>
      </c>
      <c r="AN288" s="7">
        <f t="shared" ca="1" si="1588"/>
        <v>60.276338514680482</v>
      </c>
      <c r="AO288" s="7">
        <f t="shared" ca="1" si="1588"/>
        <v>52.631578947368418</v>
      </c>
      <c r="AQ288" s="10">
        <f ca="1">Y288-$AX288</f>
        <v>-2.0531548706931204</v>
      </c>
      <c r="AR288" s="10">
        <f t="shared" ref="AR288:AR289" ca="1" si="1594">Z288-$AX288</f>
        <v>2.0222628221778081</v>
      </c>
      <c r="AS288" s="10">
        <f t="shared" ref="AS288:AS289" ca="1" si="1595">AA288-$AX288</f>
        <v>2.1088026940792446</v>
      </c>
      <c r="AT288" s="10">
        <f t="shared" ref="AT288:AT289" ca="1" si="1596">AB288-$AX288</f>
        <v>-2.8692173853940091</v>
      </c>
      <c r="AU288" s="10">
        <f t="shared" ref="AU288:AU289" ca="1" si="1597">AC288-$AX288</f>
        <v>-2.1347143525885315</v>
      </c>
      <c r="AV288" s="10">
        <f t="shared" ref="AV288:AV289" ca="1" si="1598">AD288-$AX288</f>
        <v>-5.6618361712377663</v>
      </c>
      <c r="AW288" s="10">
        <f t="shared" ref="AW288:AW289" ca="1" si="1599">AE288-$AX288</f>
        <v>0.24286709840316689</v>
      </c>
      <c r="AX288" s="18">
        <f ca="1">AVERAGE(X288:AC288)</f>
        <v>66.209781376717217</v>
      </c>
      <c r="AY288" s="10">
        <f ca="1">AG288-$X288</f>
        <v>3.629270295936962</v>
      </c>
      <c r="AZ288" s="10">
        <f t="shared" ref="AZ288:AZ289" ca="1" si="1600">AH288-$X288</f>
        <v>5.1066217732884525</v>
      </c>
      <c r="BA288" s="10">
        <f t="shared" ref="BA288:BA289" ca="1" si="1601">AI288-$X288</f>
        <v>1.4327594037739004</v>
      </c>
      <c r="BB288" s="10">
        <f t="shared" ref="BB288:BB289" ca="1" si="1602">AJ288-$X288</f>
        <v>6.4109172127727589</v>
      </c>
      <c r="BC288" s="10">
        <f t="shared" ref="BC288:BC289" ca="1" si="1603">AK288-$X288</f>
        <v>0.4720406681191065</v>
      </c>
      <c r="BD288" s="10">
        <f t="shared" ref="BD288:BD289" ca="1" si="1604">AL288-$X288</f>
        <v>-2.7072310405643663</v>
      </c>
      <c r="BE288" s="10">
        <f t="shared" ref="BE288:BE289" ca="1" si="1605">AM288-$X288</f>
        <v>-2.7865961199294418</v>
      </c>
      <c r="BF288" s="10">
        <f t="shared" ref="BF288:BF289" ca="1" si="1606">AN288-$X288</f>
        <v>-8.8594639544553146</v>
      </c>
      <c r="BG288" s="10">
        <f t="shared" ref="BG288:BG289" ca="1" si="1607">AO288-$X288</f>
        <v>-16.504223521767379</v>
      </c>
      <c r="BI288" s="3">
        <f ca="1">Y288-Z288</f>
        <v>-4.0754176928709285</v>
      </c>
      <c r="BJ288" s="3">
        <f ca="1">AG288-AH288</f>
        <v>-1.4773514773514904</v>
      </c>
      <c r="BK288" s="3">
        <f ca="1">AI288-AJ288</f>
        <v>-4.9781578089988585</v>
      </c>
      <c r="BL288" s="3">
        <f ca="1">AK288-AL288</f>
        <v>3.1792717086834728</v>
      </c>
    </row>
    <row r="289" spans="1:64">
      <c r="B289" t="s">
        <v>10</v>
      </c>
      <c r="C289">
        <f ca="1">INDIRECT(ADDRESS(170,3,1,TRUE,C282))</f>
        <v>119</v>
      </c>
      <c r="D289">
        <f t="shared" ref="D289:J289" ca="1" si="1608">INDIRECT(ADDRESS(170,3,1,TRUE,D282))</f>
        <v>37</v>
      </c>
      <c r="E289">
        <f t="shared" ca="1" si="1608"/>
        <v>37</v>
      </c>
      <c r="F289">
        <f t="shared" ca="1" si="1608"/>
        <v>56</v>
      </c>
      <c r="G289">
        <f t="shared" ca="1" si="1608"/>
        <v>64</v>
      </c>
      <c r="H289">
        <f t="shared" ca="1" si="1608"/>
        <v>42</v>
      </c>
      <c r="I289">
        <f t="shared" ca="1" si="1608"/>
        <v>37</v>
      </c>
      <c r="J289">
        <f t="shared" ca="1" si="1608"/>
        <v>63</v>
      </c>
      <c r="K289">
        <f t="shared" ref="K289:L289" ca="1" si="1609">INDIRECT(ADDRESS(170,3,1,TRUE,K282))</f>
        <v>53</v>
      </c>
      <c r="L289">
        <f t="shared" ca="1" si="1609"/>
        <v>34</v>
      </c>
      <c r="M289">
        <f t="shared" ref="M289:N289" ca="1" si="1610">INDIRECT(ADDRESS(170,3,1,TRUE,M282))</f>
        <v>44</v>
      </c>
      <c r="N289">
        <f t="shared" ca="1" si="1610"/>
        <v>49</v>
      </c>
      <c r="O289">
        <f t="shared" ref="O289:Q289" ca="1" si="1611">INDIRECT(ADDRESS(170,3,1,TRUE,O282))</f>
        <v>6</v>
      </c>
      <c r="P289">
        <f t="shared" ca="1" si="1611"/>
        <v>18</v>
      </c>
      <c r="Q289">
        <f t="shared" ca="1" si="1611"/>
        <v>68</v>
      </c>
      <c r="R289">
        <f t="shared" ref="R289:S289" ca="1" si="1612">INDIRECT(ADDRESS(170,3,1,TRUE,R282))</f>
        <v>111</v>
      </c>
      <c r="S289">
        <f t="shared" ca="1" si="1612"/>
        <v>8</v>
      </c>
      <c r="V289" s="9"/>
      <c r="W289" s="4" t="s">
        <v>10</v>
      </c>
      <c r="X289" s="7">
        <f ca="1">C289*100/C$151</f>
        <v>11.301044634377968</v>
      </c>
      <c r="Y289" s="7">
        <f t="shared" ca="1" si="1587"/>
        <v>11.144578313253012</v>
      </c>
      <c r="Z289" s="7">
        <f t="shared" ca="1" si="1587"/>
        <v>10.220994475138122</v>
      </c>
      <c r="AA289" s="7">
        <f t="shared" ca="1" si="1587"/>
        <v>9.9115044247787605</v>
      </c>
      <c r="AB289" s="7">
        <f t="shared" ca="1" si="1587"/>
        <v>13.882863340563992</v>
      </c>
      <c r="AC289" s="7">
        <f t="shared" ca="1" si="1587"/>
        <v>11.260053619302949</v>
      </c>
      <c r="AD289" s="7">
        <f t="shared" ca="1" si="1587"/>
        <v>10.136986301369863</v>
      </c>
      <c r="AE289" s="7">
        <f t="shared" ca="1" si="1587"/>
        <v>10.112359550561798</v>
      </c>
      <c r="AF289" s="11" t="s">
        <v>10</v>
      </c>
      <c r="AG289" s="7">
        <f t="shared" ca="1" si="1588"/>
        <v>11.018711018711018</v>
      </c>
      <c r="AH289" s="7">
        <f t="shared" ca="1" si="1588"/>
        <v>12.878787878787879</v>
      </c>
      <c r="AI289" s="7">
        <f t="shared" ca="1" si="1588"/>
        <v>14.715719063545151</v>
      </c>
      <c r="AJ289" s="7">
        <f t="shared" ca="1" si="1588"/>
        <v>9.7415506958250493</v>
      </c>
      <c r="AK289" s="7">
        <f t="shared" ca="1" si="1588"/>
        <v>5.882352941176471</v>
      </c>
      <c r="AL289" s="7">
        <f t="shared" ca="1" si="1588"/>
        <v>12.857142857142858</v>
      </c>
      <c r="AM289" s="7">
        <f t="shared" ca="1" si="1588"/>
        <v>10.793650793650794</v>
      </c>
      <c r="AN289" s="7">
        <f t="shared" ca="1" si="1588"/>
        <v>9.5854922279792749</v>
      </c>
      <c r="AO289" s="7">
        <f t="shared" ca="1" si="1588"/>
        <v>14.035087719298245</v>
      </c>
      <c r="AQ289" s="10">
        <f ca="1">Y289-$AX289</f>
        <v>-0.14226148798278793</v>
      </c>
      <c r="AR289" s="10">
        <f t="shared" ca="1" si="1594"/>
        <v>-1.0658453260976781</v>
      </c>
      <c r="AS289" s="10">
        <f t="shared" ca="1" si="1595"/>
        <v>-1.3753353764570395</v>
      </c>
      <c r="AT289" s="10">
        <f t="shared" ca="1" si="1596"/>
        <v>2.5960235393281916</v>
      </c>
      <c r="AU289" s="10">
        <f t="shared" ca="1" si="1597"/>
        <v>-2.6786181932850539E-2</v>
      </c>
      <c r="AV289" s="10">
        <f t="shared" ca="1" si="1598"/>
        <v>-1.1498534998659373</v>
      </c>
      <c r="AW289" s="10">
        <f t="shared" ca="1" si="1599"/>
        <v>-1.1744802506740015</v>
      </c>
      <c r="AX289" s="18">
        <f ca="1">AVERAGE(X289:AC289)</f>
        <v>11.2868398012358</v>
      </c>
      <c r="AY289" s="10">
        <f ca="1">AG289-$X289</f>
        <v>-0.28233361566694981</v>
      </c>
      <c r="AZ289" s="10">
        <f t="shared" ca="1" si="1600"/>
        <v>1.5777432444099109</v>
      </c>
      <c r="BA289" s="10">
        <f t="shared" ca="1" si="1601"/>
        <v>3.4146744291671833</v>
      </c>
      <c r="BB289" s="10">
        <f t="shared" ca="1" si="1602"/>
        <v>-1.5594939385529187</v>
      </c>
      <c r="BC289" s="10">
        <f t="shared" ca="1" si="1603"/>
        <v>-5.418691693201497</v>
      </c>
      <c r="BD289" s="10">
        <f t="shared" ca="1" si="1604"/>
        <v>1.5560982227648896</v>
      </c>
      <c r="BE289" s="10">
        <f t="shared" ca="1" si="1605"/>
        <v>-0.50739384072717364</v>
      </c>
      <c r="BF289" s="10">
        <f t="shared" ca="1" si="1606"/>
        <v>-1.7155524063986931</v>
      </c>
      <c r="BG289" s="10">
        <f t="shared" ca="1" si="1607"/>
        <v>2.7340430849202768</v>
      </c>
      <c r="BI289" s="3">
        <f ca="1">Y289-Z289</f>
        <v>0.9235838381148902</v>
      </c>
      <c r="BJ289" s="3">
        <f ca="1">AG289-AH289</f>
        <v>-1.8600768600768607</v>
      </c>
      <c r="BK289" s="3">
        <f ca="1">AI289-AJ289</f>
        <v>4.9741683677201021</v>
      </c>
      <c r="BL289" s="3">
        <f ca="1">AK289-AL289</f>
        <v>-6.9747899159663866</v>
      </c>
    </row>
    <row r="290" spans="1:64">
      <c r="B290">
        <f ca="1">SUM(C288:C289)</f>
        <v>847</v>
      </c>
      <c r="Y290" s="7"/>
      <c r="Z290" s="7"/>
      <c r="AA290" s="7"/>
      <c r="AB290" s="7"/>
      <c r="AC290" s="7"/>
      <c r="AX290" s="19"/>
    </row>
    <row r="291" spans="1:64">
      <c r="C291" t="s">
        <v>102</v>
      </c>
      <c r="D291" t="s">
        <v>103</v>
      </c>
      <c r="E291" t="s">
        <v>104</v>
      </c>
      <c r="F291" t="s">
        <v>97</v>
      </c>
      <c r="G291" t="s">
        <v>98</v>
      </c>
      <c r="H291" t="s">
        <v>99</v>
      </c>
      <c r="I291" t="s">
        <v>100</v>
      </c>
      <c r="J291" t="s">
        <v>101</v>
      </c>
      <c r="K291" t="s">
        <v>106</v>
      </c>
      <c r="L291" t="s">
        <v>108</v>
      </c>
      <c r="M291" t="s">
        <v>109</v>
      </c>
      <c r="N291" t="s">
        <v>112</v>
      </c>
      <c r="O291" t="s">
        <v>117</v>
      </c>
      <c r="P291" t="s">
        <v>118</v>
      </c>
      <c r="Q291" t="s">
        <v>121</v>
      </c>
      <c r="R291" t="s">
        <v>119</v>
      </c>
      <c r="S291" t="s">
        <v>120</v>
      </c>
      <c r="U291" s="1" t="s">
        <v>67</v>
      </c>
      <c r="V291" s="1" t="s">
        <v>141</v>
      </c>
      <c r="X291" s="8" t="s">
        <v>102</v>
      </c>
      <c r="Y291" s="8" t="s">
        <v>103</v>
      </c>
      <c r="Z291" s="8" t="s">
        <v>104</v>
      </c>
      <c r="AA291" s="8" t="s">
        <v>97</v>
      </c>
      <c r="AB291" s="8" t="s">
        <v>98</v>
      </c>
      <c r="AC291" s="8" t="s">
        <v>99</v>
      </c>
      <c r="AD291" s="8" t="s">
        <v>100</v>
      </c>
      <c r="AE291" s="8" t="s">
        <v>101</v>
      </c>
      <c r="AG291" s="8" t="s">
        <v>106</v>
      </c>
      <c r="AH291" s="8" t="s">
        <v>108</v>
      </c>
      <c r="AI291" s="8" t="s">
        <v>109</v>
      </c>
      <c r="AJ291" s="8" t="s">
        <v>112</v>
      </c>
      <c r="AK291" s="12" t="s">
        <v>117</v>
      </c>
      <c r="AL291" s="12" t="s">
        <v>118</v>
      </c>
      <c r="AM291" s="12" t="s">
        <v>121</v>
      </c>
      <c r="AN291" s="12" t="s">
        <v>119</v>
      </c>
      <c r="AO291" s="12" t="s">
        <v>120</v>
      </c>
      <c r="AX291" s="19"/>
    </row>
    <row r="292" spans="1:64">
      <c r="A292" s="1" t="s">
        <v>67</v>
      </c>
      <c r="B292" t="s">
        <v>92</v>
      </c>
      <c r="C292">
        <f ca="1">INDIRECT(ADDRESS(173,1,1,TRUE,C291))-B$151</f>
        <v>219</v>
      </c>
      <c r="D292">
        <f t="shared" ref="D292:N292" ca="1" si="1613">INDIRECT(ADDRESS(173,1,1,TRUE,D291))</f>
        <v>86</v>
      </c>
      <c r="E292">
        <f t="shared" ca="1" si="1613"/>
        <v>87</v>
      </c>
      <c r="F292">
        <f t="shared" ca="1" si="1613"/>
        <v>134</v>
      </c>
      <c r="G292">
        <f t="shared" ca="1" si="1613"/>
        <v>111</v>
      </c>
      <c r="H292">
        <f t="shared" ca="1" si="1613"/>
        <v>91</v>
      </c>
      <c r="I292">
        <f t="shared" ca="1" si="1613"/>
        <v>110</v>
      </c>
      <c r="J292">
        <f t="shared" ca="1" si="1613"/>
        <v>155</v>
      </c>
      <c r="K292">
        <f t="shared" ca="1" si="1613"/>
        <v>84</v>
      </c>
      <c r="L292">
        <f t="shared" ca="1" si="1613"/>
        <v>38</v>
      </c>
      <c r="M292">
        <f t="shared" ca="1" si="1613"/>
        <v>50</v>
      </c>
      <c r="N292">
        <f t="shared" ca="1" si="1613"/>
        <v>83</v>
      </c>
      <c r="O292">
        <f t="shared" ref="O292:Q292" ca="1" si="1614">INDIRECT(ADDRESS(173,1,1,TRUE,O291))</f>
        <v>25</v>
      </c>
      <c r="P292">
        <f t="shared" ca="1" si="1614"/>
        <v>34</v>
      </c>
      <c r="Q292">
        <f t="shared" ca="1" si="1614"/>
        <v>153</v>
      </c>
      <c r="R292">
        <f t="shared" ref="R292:S292" ca="1" si="1615">INDIRECT(ADDRESS(173,1,1,TRUE,R291))</f>
        <v>366</v>
      </c>
      <c r="S292">
        <f t="shared" ca="1" si="1615"/>
        <v>19</v>
      </c>
      <c r="W292" s="4" t="s">
        <v>92</v>
      </c>
      <c r="X292" s="7">
        <f ca="1">C292*100/C$151</f>
        <v>20.797720797720796</v>
      </c>
      <c r="Y292" s="7">
        <f t="shared" ref="Y292:AE294" ca="1" si="1616">D292*100/D$6</f>
        <v>25.903614457831324</v>
      </c>
      <c r="Z292" s="7">
        <f t="shared" ca="1" si="1616"/>
        <v>24.033149171270718</v>
      </c>
      <c r="AA292" s="7">
        <f t="shared" ca="1" si="1616"/>
        <v>23.716814159292035</v>
      </c>
      <c r="AB292" s="7">
        <f t="shared" ca="1" si="1616"/>
        <v>24.078091106290671</v>
      </c>
      <c r="AC292" s="7">
        <f t="shared" ca="1" si="1616"/>
        <v>24.396782841823057</v>
      </c>
      <c r="AD292" s="7">
        <f t="shared" ca="1" si="1616"/>
        <v>30.136986301369863</v>
      </c>
      <c r="AE292" s="7">
        <f t="shared" ca="1" si="1616"/>
        <v>24.879614767255216</v>
      </c>
      <c r="AF292" s="11" t="s">
        <v>92</v>
      </c>
      <c r="AG292" s="7">
        <f t="shared" ref="AG292:AO294" ca="1" si="1617">K292*100/K$6</f>
        <v>17.463617463617464</v>
      </c>
      <c r="AH292" s="7">
        <f t="shared" ca="1" si="1617"/>
        <v>14.393939393939394</v>
      </c>
      <c r="AI292" s="7">
        <f t="shared" ca="1" si="1617"/>
        <v>16.722408026755854</v>
      </c>
      <c r="AJ292" s="7">
        <f t="shared" ca="1" si="1617"/>
        <v>16.50099403578529</v>
      </c>
      <c r="AK292" s="7">
        <f t="shared" ca="1" si="1617"/>
        <v>24.509803921568629</v>
      </c>
      <c r="AL292" s="7">
        <f t="shared" ca="1" si="1617"/>
        <v>24.285714285714285</v>
      </c>
      <c r="AM292" s="7">
        <f t="shared" ca="1" si="1617"/>
        <v>24.285714285714285</v>
      </c>
      <c r="AN292" s="7">
        <f t="shared" ca="1" si="1617"/>
        <v>31.606217616580309</v>
      </c>
      <c r="AO292" s="7">
        <f t="shared" ca="1" si="1617"/>
        <v>33.333333333333336</v>
      </c>
      <c r="AX292" s="19"/>
    </row>
    <row r="293" spans="1:64">
      <c r="B293" t="s">
        <v>9</v>
      </c>
      <c r="C293">
        <f ca="1">INDIRECT(ADDRESS(173,2,1,TRUE,C291))</f>
        <v>698</v>
      </c>
      <c r="D293">
        <f t="shared" ref="D293:J293" ca="1" si="1618">INDIRECT(ADDRESS(173,2,1,TRUE,D291))</f>
        <v>198</v>
      </c>
      <c r="E293">
        <f t="shared" ca="1" si="1618"/>
        <v>236</v>
      </c>
      <c r="F293">
        <f t="shared" ca="1" si="1618"/>
        <v>362</v>
      </c>
      <c r="G293">
        <f t="shared" ca="1" si="1618"/>
        <v>288</v>
      </c>
      <c r="H293">
        <f t="shared" ca="1" si="1618"/>
        <v>229</v>
      </c>
      <c r="I293">
        <f t="shared" ca="1" si="1618"/>
        <v>221</v>
      </c>
      <c r="J293">
        <f t="shared" ca="1" si="1618"/>
        <v>392</v>
      </c>
      <c r="K293">
        <f t="shared" ref="K293:L293" ca="1" si="1619">INDIRECT(ADDRESS(173,2,1,TRUE,K291))</f>
        <v>337</v>
      </c>
      <c r="L293">
        <f t="shared" ca="1" si="1619"/>
        <v>185</v>
      </c>
      <c r="M293">
        <f t="shared" ref="M293:N293" ca="1" si="1620">INDIRECT(ADDRESS(173,2,1,TRUE,M291))</f>
        <v>194</v>
      </c>
      <c r="N293">
        <f t="shared" ca="1" si="1620"/>
        <v>358</v>
      </c>
      <c r="O293">
        <f t="shared" ref="O293:Q293" ca="1" si="1621">INDIRECT(ADDRESS(173,2,1,TRUE,O291))</f>
        <v>71</v>
      </c>
      <c r="P293">
        <f t="shared" ca="1" si="1621"/>
        <v>86</v>
      </c>
      <c r="Q293">
        <f t="shared" ca="1" si="1621"/>
        <v>400</v>
      </c>
      <c r="R293">
        <f t="shared" ref="R293:S293" ca="1" si="1622">INDIRECT(ADDRESS(173,2,1,TRUE,R291))</f>
        <v>664</v>
      </c>
      <c r="S293">
        <f t="shared" ca="1" si="1622"/>
        <v>34</v>
      </c>
      <c r="W293" s="4" t="s">
        <v>9</v>
      </c>
      <c r="X293" s="7">
        <f ca="1">C293*100/C$151</f>
        <v>66.286799620132953</v>
      </c>
      <c r="Y293" s="7">
        <f t="shared" ca="1" si="1616"/>
        <v>59.638554216867469</v>
      </c>
      <c r="Z293" s="7">
        <f t="shared" ca="1" si="1616"/>
        <v>65.193370165745861</v>
      </c>
      <c r="AA293" s="7">
        <f t="shared" ca="1" si="1616"/>
        <v>64.070796460176993</v>
      </c>
      <c r="AB293" s="7">
        <f t="shared" ca="1" si="1616"/>
        <v>62.47288503253796</v>
      </c>
      <c r="AC293" s="7">
        <f t="shared" ca="1" si="1616"/>
        <v>61.394101876675606</v>
      </c>
      <c r="AD293" s="7">
        <f t="shared" ca="1" si="1616"/>
        <v>60.547945205479451</v>
      </c>
      <c r="AE293" s="7">
        <f t="shared" ca="1" si="1616"/>
        <v>62.921348314606739</v>
      </c>
      <c r="AF293" s="11" t="s">
        <v>9</v>
      </c>
      <c r="AG293" s="7">
        <f t="shared" ca="1" si="1617"/>
        <v>70.062370062370064</v>
      </c>
      <c r="AH293" s="7">
        <f t="shared" ca="1" si="1617"/>
        <v>70.075757575757578</v>
      </c>
      <c r="AI293" s="7">
        <f t="shared" ca="1" si="1617"/>
        <v>64.88294314381271</v>
      </c>
      <c r="AJ293" s="7">
        <f t="shared" ca="1" si="1617"/>
        <v>71.172962226640152</v>
      </c>
      <c r="AK293" s="7">
        <f t="shared" ca="1" si="1617"/>
        <v>69.607843137254903</v>
      </c>
      <c r="AL293" s="7">
        <f t="shared" ca="1" si="1617"/>
        <v>61.428571428571431</v>
      </c>
      <c r="AM293" s="7">
        <f t="shared" ca="1" si="1617"/>
        <v>63.492063492063494</v>
      </c>
      <c r="AN293" s="7">
        <f t="shared" ca="1" si="1617"/>
        <v>57.340241796200345</v>
      </c>
      <c r="AO293" s="7">
        <f t="shared" ca="1" si="1617"/>
        <v>59.649122807017541</v>
      </c>
      <c r="AQ293" s="10">
        <f ca="1">Y293-$AX293</f>
        <v>-3.5375303451553464</v>
      </c>
      <c r="AR293" s="10">
        <f t="shared" ref="AR293:AR294" ca="1" si="1623">Z293-$AX293</f>
        <v>2.017285603723046</v>
      </c>
      <c r="AS293" s="10">
        <f t="shared" ref="AS293:AS294" ca="1" si="1624">AA293-$AX293</f>
        <v>0.89471189815417773</v>
      </c>
      <c r="AT293" s="10">
        <f t="shared" ref="AT293:AT294" ca="1" si="1625">AB293-$AX293</f>
        <v>-0.70319952948485565</v>
      </c>
      <c r="AU293" s="10">
        <f t="shared" ref="AU293:AU294" ca="1" si="1626">AC293-$AX293</f>
        <v>-1.7819826853472094</v>
      </c>
      <c r="AV293" s="10">
        <f t="shared" ref="AV293:AV294" ca="1" si="1627">AD293-$AX293</f>
        <v>-2.6281393565433646</v>
      </c>
      <c r="AW293" s="10">
        <f t="shared" ref="AW293:AW294" ca="1" si="1628">AE293-$AX293</f>
        <v>-0.25473624741607637</v>
      </c>
      <c r="AX293" s="18">
        <f ca="1">AVERAGE(X293:AC293)</f>
        <v>63.176084562022815</v>
      </c>
      <c r="AY293" s="10">
        <f ca="1">AG293-$X293</f>
        <v>3.775570442237111</v>
      </c>
      <c r="AZ293" s="10">
        <f t="shared" ref="AZ293:AZ294" ca="1" si="1629">AH293-$X293</f>
        <v>3.7889579556246247</v>
      </c>
      <c r="BA293" s="10">
        <f t="shared" ref="BA293:BA294" ca="1" si="1630">AI293-$X293</f>
        <v>-1.403856476320243</v>
      </c>
      <c r="BB293" s="10">
        <f t="shared" ref="BB293:BB294" ca="1" si="1631">AJ293-$X293</f>
        <v>4.8861626065071988</v>
      </c>
      <c r="BC293" s="10">
        <f t="shared" ref="BC293:BC294" ca="1" si="1632">AK293-$X293</f>
        <v>3.3210435171219501</v>
      </c>
      <c r="BD293" s="10">
        <f t="shared" ref="BD293:BD294" ca="1" si="1633">AL293-$X293</f>
        <v>-4.8582281915615226</v>
      </c>
      <c r="BE293" s="10">
        <f t="shared" ref="BE293:BE294" ca="1" si="1634">AM293-$X293</f>
        <v>-2.7947361280694594</v>
      </c>
      <c r="BF293" s="10">
        <f t="shared" ref="BF293:BF294" ca="1" si="1635">AN293-$X293</f>
        <v>-8.9465578239326078</v>
      </c>
      <c r="BG293" s="10">
        <f t="shared" ref="BG293:BG294" ca="1" si="1636">AO293-$X293</f>
        <v>-6.6376768131154122</v>
      </c>
      <c r="BI293" s="3">
        <f ca="1">Y293-Z293</f>
        <v>-5.5548159488783924</v>
      </c>
      <c r="BJ293" s="3">
        <f ca="1">AG293-AH293</f>
        <v>-1.338751338751365E-2</v>
      </c>
      <c r="BK293" s="3">
        <f ca="1">AI293-AJ293</f>
        <v>-6.2900190828274418</v>
      </c>
      <c r="BL293" s="3">
        <f ca="1">AK293-AL293</f>
        <v>8.1792717086834728</v>
      </c>
    </row>
    <row r="294" spans="1:64">
      <c r="B294" t="s">
        <v>10</v>
      </c>
      <c r="C294">
        <f ca="1">INDIRECT(ADDRESS(173,3,1,TRUE,C291))</f>
        <v>132</v>
      </c>
      <c r="D294">
        <f t="shared" ref="D294:J294" ca="1" si="1637">INDIRECT(ADDRESS(173,3,1,TRUE,D291))</f>
        <v>48</v>
      </c>
      <c r="E294">
        <f t="shared" ca="1" si="1637"/>
        <v>39</v>
      </c>
      <c r="F294">
        <f t="shared" ca="1" si="1637"/>
        <v>69</v>
      </c>
      <c r="G294">
        <f t="shared" ca="1" si="1637"/>
        <v>62</v>
      </c>
      <c r="H294">
        <f t="shared" ca="1" si="1637"/>
        <v>53</v>
      </c>
      <c r="I294">
        <f t="shared" ca="1" si="1637"/>
        <v>34</v>
      </c>
      <c r="J294">
        <f t="shared" ca="1" si="1637"/>
        <v>76</v>
      </c>
      <c r="K294">
        <f t="shared" ref="K294:L294" ca="1" si="1638">INDIRECT(ADDRESS(173,3,1,TRUE,K291))</f>
        <v>60</v>
      </c>
      <c r="L294">
        <f t="shared" ca="1" si="1638"/>
        <v>41</v>
      </c>
      <c r="M294">
        <f t="shared" ref="M294:N294" ca="1" si="1639">INDIRECT(ADDRESS(173,3,1,TRUE,M291))</f>
        <v>55</v>
      </c>
      <c r="N294">
        <f t="shared" ca="1" si="1639"/>
        <v>62</v>
      </c>
      <c r="O294">
        <f t="shared" ref="O294:Q294" ca="1" si="1640">INDIRECT(ADDRESS(173,3,1,TRUE,O291))</f>
        <v>6</v>
      </c>
      <c r="P294">
        <f t="shared" ca="1" si="1640"/>
        <v>20</v>
      </c>
      <c r="Q294">
        <f t="shared" ca="1" si="1640"/>
        <v>77</v>
      </c>
      <c r="R294">
        <f t="shared" ref="R294:S294" ca="1" si="1641">INDIRECT(ADDRESS(173,3,1,TRUE,R291))</f>
        <v>128</v>
      </c>
      <c r="S294">
        <f t="shared" ca="1" si="1641"/>
        <v>4</v>
      </c>
      <c r="V294" s="9"/>
      <c r="W294" s="4" t="s">
        <v>10</v>
      </c>
      <c r="X294" s="7">
        <f ca="1">C294*100/C$151</f>
        <v>12.535612535612536</v>
      </c>
      <c r="Y294" s="7">
        <f t="shared" ca="1" si="1616"/>
        <v>14.457831325301205</v>
      </c>
      <c r="Z294" s="7">
        <f t="shared" ca="1" si="1616"/>
        <v>10.773480662983426</v>
      </c>
      <c r="AA294" s="7">
        <f t="shared" ca="1" si="1616"/>
        <v>12.212389380530974</v>
      </c>
      <c r="AB294" s="7">
        <f t="shared" ca="1" si="1616"/>
        <v>13.449023861171366</v>
      </c>
      <c r="AC294" s="7">
        <f t="shared" ca="1" si="1616"/>
        <v>14.20911528150134</v>
      </c>
      <c r="AD294" s="7">
        <f t="shared" ca="1" si="1616"/>
        <v>9.3150684931506849</v>
      </c>
      <c r="AE294" s="7">
        <f t="shared" ca="1" si="1616"/>
        <v>12.199036918138042</v>
      </c>
      <c r="AF294" s="11" t="s">
        <v>10</v>
      </c>
      <c r="AG294" s="7">
        <f t="shared" ca="1" si="1617"/>
        <v>12.474012474012474</v>
      </c>
      <c r="AH294" s="7">
        <f t="shared" ca="1" si="1617"/>
        <v>15.530303030303031</v>
      </c>
      <c r="AI294" s="7">
        <f t="shared" ca="1" si="1617"/>
        <v>18.394648829431439</v>
      </c>
      <c r="AJ294" s="7">
        <f t="shared" ca="1" si="1617"/>
        <v>12.326043737574553</v>
      </c>
      <c r="AK294" s="7">
        <f t="shared" ca="1" si="1617"/>
        <v>5.882352941176471</v>
      </c>
      <c r="AL294" s="7">
        <f t="shared" ca="1" si="1617"/>
        <v>14.285714285714286</v>
      </c>
      <c r="AM294" s="7">
        <f t="shared" ca="1" si="1617"/>
        <v>12.222222222222221</v>
      </c>
      <c r="AN294" s="7">
        <f t="shared" ca="1" si="1617"/>
        <v>11.053540587219343</v>
      </c>
      <c r="AO294" s="7">
        <f t="shared" ca="1" si="1617"/>
        <v>7.0175438596491224</v>
      </c>
      <c r="AQ294" s="10">
        <f ca="1">Y294-$AX294</f>
        <v>1.5182558174510632</v>
      </c>
      <c r="AR294" s="10">
        <f t="shared" ca="1" si="1623"/>
        <v>-2.1660948448667163</v>
      </c>
      <c r="AS294" s="10">
        <f t="shared" ca="1" si="1624"/>
        <v>-0.72718612731916821</v>
      </c>
      <c r="AT294" s="10">
        <f t="shared" ca="1" si="1625"/>
        <v>0.50944835332122373</v>
      </c>
      <c r="AU294" s="10">
        <f t="shared" ca="1" si="1626"/>
        <v>1.2695397736511982</v>
      </c>
      <c r="AV294" s="10">
        <f t="shared" ca="1" si="1627"/>
        <v>-3.6245070146994571</v>
      </c>
      <c r="AW294" s="10">
        <f t="shared" ca="1" si="1628"/>
        <v>-0.7405385897121004</v>
      </c>
      <c r="AX294" s="18">
        <f ca="1">AVERAGE(X294:AC294)</f>
        <v>12.939575507850142</v>
      </c>
      <c r="AY294" s="10">
        <f ca="1">AG294-$X294</f>
        <v>-6.1600061600062261E-2</v>
      </c>
      <c r="AZ294" s="10">
        <f t="shared" ca="1" si="1629"/>
        <v>2.9946904946904951</v>
      </c>
      <c r="BA294" s="10">
        <f t="shared" ca="1" si="1630"/>
        <v>5.8590362938189031</v>
      </c>
      <c r="BB294" s="10">
        <f t="shared" ca="1" si="1631"/>
        <v>-0.20956879803798323</v>
      </c>
      <c r="BC294" s="10">
        <f t="shared" ca="1" si="1632"/>
        <v>-6.6532595944360651</v>
      </c>
      <c r="BD294" s="10">
        <f t="shared" ca="1" si="1633"/>
        <v>1.7501017501017504</v>
      </c>
      <c r="BE294" s="10">
        <f t="shared" ca="1" si="1634"/>
        <v>-0.31339031339031465</v>
      </c>
      <c r="BF294" s="10">
        <f t="shared" ca="1" si="1635"/>
        <v>-1.4820719483931928</v>
      </c>
      <c r="BG294" s="10">
        <f t="shared" ca="1" si="1636"/>
        <v>-5.5180686759634137</v>
      </c>
      <c r="BI294" s="3">
        <f ca="1">Y294-Z294</f>
        <v>3.6843506623177795</v>
      </c>
      <c r="BJ294" s="3">
        <f ca="1">AG294-AH294</f>
        <v>-3.0562905562905573</v>
      </c>
      <c r="BK294" s="3">
        <f ca="1">AI294-AJ294</f>
        <v>6.0686050918568863</v>
      </c>
      <c r="BL294" s="3">
        <f ca="1">AK294-AL294</f>
        <v>-8.4033613445378155</v>
      </c>
    </row>
    <row r="295" spans="1:64">
      <c r="B295">
        <f ca="1">SUM(C293:C294)</f>
        <v>830</v>
      </c>
      <c r="U295" s="1" t="s">
        <v>68</v>
      </c>
      <c r="X295" s="7"/>
      <c r="Y295" s="7"/>
      <c r="Z295" s="7"/>
      <c r="AA295" s="7"/>
      <c r="AB295" s="7"/>
      <c r="AC295" s="7"/>
      <c r="AD295" s="7"/>
      <c r="AE295" s="7"/>
      <c r="AG295" s="7"/>
      <c r="AH295" s="7"/>
      <c r="AI295" s="7"/>
      <c r="AJ295" s="7"/>
      <c r="AX295" s="19"/>
    </row>
    <row r="296" spans="1:64">
      <c r="A296" s="1" t="s">
        <v>68</v>
      </c>
      <c r="B296" t="s">
        <v>92</v>
      </c>
      <c r="C296">
        <f ca="1">INDIRECT(ADDRESS(176,1,1,TRUE,C291))-B$151</f>
        <v>223</v>
      </c>
      <c r="D296">
        <f t="shared" ref="D296:J296" ca="1" si="1642">INDIRECT(ADDRESS(176,1,1,TRUE,D291))</f>
        <v>88</v>
      </c>
      <c r="E296">
        <f t="shared" ca="1" si="1642"/>
        <v>81</v>
      </c>
      <c r="F296">
        <f t="shared" ca="1" si="1642"/>
        <v>139</v>
      </c>
      <c r="G296">
        <f t="shared" ca="1" si="1642"/>
        <v>117</v>
      </c>
      <c r="H296">
        <f t="shared" ca="1" si="1642"/>
        <v>96</v>
      </c>
      <c r="I296">
        <f t="shared" ca="1" si="1642"/>
        <v>109</v>
      </c>
      <c r="J296">
        <f t="shared" ca="1" si="1642"/>
        <v>158</v>
      </c>
      <c r="K296">
        <f t="shared" ref="K296:L296" ca="1" si="1643">INDIRECT(ADDRESS(176,1,1,TRUE,K291))</f>
        <v>87</v>
      </c>
      <c r="L296">
        <f t="shared" ca="1" si="1643"/>
        <v>39</v>
      </c>
      <c r="M296">
        <f t="shared" ref="M296:N296" ca="1" si="1644">INDIRECT(ADDRESS(176,1,1,TRUE,M291))</f>
        <v>49</v>
      </c>
      <c r="N296">
        <f t="shared" ca="1" si="1644"/>
        <v>81</v>
      </c>
      <c r="O296">
        <f t="shared" ref="O296:Q296" ca="1" si="1645">INDIRECT(ADDRESS(176,1,1,TRUE,O291))</f>
        <v>26</v>
      </c>
      <c r="P296">
        <f t="shared" ca="1" si="1645"/>
        <v>33</v>
      </c>
      <c r="Q296">
        <f t="shared" ca="1" si="1645"/>
        <v>158</v>
      </c>
      <c r="R296">
        <f t="shared" ref="R296:S296" ca="1" si="1646">INDIRECT(ADDRESS(176,1,1,TRUE,R291))</f>
        <v>371</v>
      </c>
      <c r="S296">
        <f t="shared" ca="1" si="1646"/>
        <v>18</v>
      </c>
      <c r="W296" s="4" t="s">
        <v>92</v>
      </c>
      <c r="X296" s="7">
        <f ca="1">C296*100/C$151</f>
        <v>21.177587844254511</v>
      </c>
      <c r="Y296" s="7">
        <f t="shared" ref="Y296:AE298" ca="1" si="1647">D296*100/D$6</f>
        <v>26.506024096385541</v>
      </c>
      <c r="Z296" s="7">
        <f t="shared" ca="1" si="1647"/>
        <v>22.375690607734807</v>
      </c>
      <c r="AA296" s="7">
        <f t="shared" ca="1" si="1647"/>
        <v>24.601769911504423</v>
      </c>
      <c r="AB296" s="7">
        <f t="shared" ca="1" si="1647"/>
        <v>25.379609544468547</v>
      </c>
      <c r="AC296" s="7">
        <f t="shared" ca="1" si="1647"/>
        <v>25.737265415549597</v>
      </c>
      <c r="AD296" s="7">
        <f t="shared" ca="1" si="1647"/>
        <v>29.863013698630137</v>
      </c>
      <c r="AE296" s="7">
        <f t="shared" ca="1" si="1647"/>
        <v>25.361155698234349</v>
      </c>
      <c r="AF296" s="11" t="s">
        <v>92</v>
      </c>
      <c r="AG296" s="7">
        <f t="shared" ref="AG296:AO298" ca="1" si="1648">K296*100/K$6</f>
        <v>18.087318087318089</v>
      </c>
      <c r="AH296" s="7">
        <f t="shared" ca="1" si="1648"/>
        <v>14.772727272727273</v>
      </c>
      <c r="AI296" s="7">
        <f t="shared" ca="1" si="1648"/>
        <v>16.387959866220736</v>
      </c>
      <c r="AJ296" s="7">
        <f t="shared" ca="1" si="1648"/>
        <v>16.103379721669981</v>
      </c>
      <c r="AK296" s="7">
        <f t="shared" ca="1" si="1648"/>
        <v>25.490196078431371</v>
      </c>
      <c r="AL296" s="7">
        <f t="shared" ca="1" si="1648"/>
        <v>23.571428571428573</v>
      </c>
      <c r="AM296" s="7">
        <f t="shared" ca="1" si="1648"/>
        <v>25.079365079365079</v>
      </c>
      <c r="AN296" s="7">
        <f t="shared" ca="1" si="1648"/>
        <v>32.037996545768564</v>
      </c>
      <c r="AO296" s="7">
        <f t="shared" ca="1" si="1648"/>
        <v>31.578947368421051</v>
      </c>
      <c r="AX296" s="19"/>
    </row>
    <row r="297" spans="1:64">
      <c r="B297" t="s">
        <v>9</v>
      </c>
      <c r="C297">
        <f ca="1">INDIRECT(ADDRESS(176,2,1,TRUE,C291))</f>
        <v>662</v>
      </c>
      <c r="D297">
        <f t="shared" ref="D297:J297" ca="1" si="1649">INDIRECT(ADDRESS(176,2,1,TRUE,D291))</f>
        <v>188</v>
      </c>
      <c r="E297">
        <f t="shared" ca="1" si="1649"/>
        <v>232</v>
      </c>
      <c r="F297">
        <f t="shared" ca="1" si="1649"/>
        <v>340</v>
      </c>
      <c r="G297">
        <f t="shared" ca="1" si="1649"/>
        <v>261</v>
      </c>
      <c r="H297">
        <f t="shared" ca="1" si="1649"/>
        <v>227</v>
      </c>
      <c r="I297">
        <f t="shared" ca="1" si="1649"/>
        <v>203</v>
      </c>
      <c r="J297">
        <f t="shared" ca="1" si="1649"/>
        <v>376</v>
      </c>
      <c r="K297">
        <f t="shared" ref="K297:L297" ca="1" si="1650">INDIRECT(ADDRESS(176,2,1,TRUE,K291))</f>
        <v>320</v>
      </c>
      <c r="L297">
        <f t="shared" ca="1" si="1650"/>
        <v>173</v>
      </c>
      <c r="M297">
        <f t="shared" ref="M297:N297" ca="1" si="1651">INDIRECT(ADDRESS(176,2,1,TRUE,M291))</f>
        <v>186</v>
      </c>
      <c r="N297">
        <f t="shared" ca="1" si="1651"/>
        <v>346</v>
      </c>
      <c r="O297">
        <f t="shared" ref="O297:Q297" ca="1" si="1652">INDIRECT(ADDRESS(176,2,1,TRUE,O291))</f>
        <v>62</v>
      </c>
      <c r="P297">
        <f t="shared" ca="1" si="1652"/>
        <v>77</v>
      </c>
      <c r="Q297">
        <f t="shared" ca="1" si="1652"/>
        <v>390</v>
      </c>
      <c r="R297">
        <f t="shared" ref="R297:S297" ca="1" si="1653">INDIRECT(ADDRESS(176,2,1,TRUE,R291))</f>
        <v>631</v>
      </c>
      <c r="S297">
        <f t="shared" ca="1" si="1653"/>
        <v>31</v>
      </c>
      <c r="W297" s="4" t="s">
        <v>9</v>
      </c>
      <c r="X297" s="7">
        <f ca="1">C297*100/C$151</f>
        <v>62.867996201329532</v>
      </c>
      <c r="Y297" s="7">
        <f t="shared" ca="1" si="1647"/>
        <v>56.626506024096386</v>
      </c>
      <c r="Z297" s="7">
        <f t="shared" ca="1" si="1647"/>
        <v>64.088397790055254</v>
      </c>
      <c r="AA297" s="7">
        <f t="shared" ca="1" si="1647"/>
        <v>60.176991150442475</v>
      </c>
      <c r="AB297" s="7">
        <f t="shared" ca="1" si="1647"/>
        <v>56.61605206073753</v>
      </c>
      <c r="AC297" s="7">
        <f t="shared" ca="1" si="1647"/>
        <v>60.857908847184987</v>
      </c>
      <c r="AD297" s="7">
        <f t="shared" ca="1" si="1647"/>
        <v>55.61643835616438</v>
      </c>
      <c r="AE297" s="7">
        <f t="shared" ca="1" si="1647"/>
        <v>60.353130016051367</v>
      </c>
      <c r="AF297" s="11" t="s">
        <v>9</v>
      </c>
      <c r="AG297" s="7">
        <f t="shared" ca="1" si="1648"/>
        <v>66.528066528066532</v>
      </c>
      <c r="AH297" s="7">
        <f t="shared" ca="1" si="1648"/>
        <v>65.530303030303031</v>
      </c>
      <c r="AI297" s="7">
        <f t="shared" ca="1" si="1648"/>
        <v>62.207357859531776</v>
      </c>
      <c r="AJ297" s="7">
        <f t="shared" ca="1" si="1648"/>
        <v>68.787276341948314</v>
      </c>
      <c r="AK297" s="7">
        <f t="shared" ca="1" si="1648"/>
        <v>60.784313725490193</v>
      </c>
      <c r="AL297" s="7">
        <f t="shared" ca="1" si="1648"/>
        <v>55</v>
      </c>
      <c r="AM297" s="7">
        <f t="shared" ca="1" si="1648"/>
        <v>61.904761904761905</v>
      </c>
      <c r="AN297" s="7">
        <f t="shared" ca="1" si="1648"/>
        <v>54.490500863557855</v>
      </c>
      <c r="AO297" s="7">
        <f t="shared" ca="1" si="1648"/>
        <v>54.385964912280699</v>
      </c>
      <c r="AQ297" s="10">
        <f ca="1">Y297-$AX297</f>
        <v>-3.5791359882113127</v>
      </c>
      <c r="AR297" s="10">
        <f t="shared" ref="AR297:AR298" ca="1" si="1654">Z297-$AX297</f>
        <v>3.8827557777475548</v>
      </c>
      <c r="AS297" s="10">
        <f t="shared" ref="AS297:AS298" ca="1" si="1655">AA297-$AX297</f>
        <v>-2.8650861865223476E-2</v>
      </c>
      <c r="AT297" s="10">
        <f t="shared" ref="AT297:AT298" ca="1" si="1656">AB297-$AX297</f>
        <v>-3.5895899515701686</v>
      </c>
      <c r="AU297" s="10">
        <f t="shared" ref="AU297:AU298" ca="1" si="1657">AC297-$AX297</f>
        <v>0.6522668348772882</v>
      </c>
      <c r="AV297" s="10">
        <f t="shared" ref="AV297:AV298" ca="1" si="1658">AD297-$AX297</f>
        <v>-4.5892036561433187</v>
      </c>
      <c r="AW297" s="10">
        <f t="shared" ref="AW297:AW298" ca="1" si="1659">AE297-$AX297</f>
        <v>0.14748800374366766</v>
      </c>
      <c r="AX297" s="18">
        <f ca="1">AVERAGE(X297:AC297)</f>
        <v>60.205642012307699</v>
      </c>
      <c r="AY297" s="10">
        <f ca="1">AG297-$X297</f>
        <v>3.6600703267369994</v>
      </c>
      <c r="AZ297" s="10">
        <f t="shared" ref="AZ297:AZ298" ca="1" si="1660">AH297-$X297</f>
        <v>2.6623068289734988</v>
      </c>
      <c r="BA297" s="10">
        <f t="shared" ref="BA297:BA298" ca="1" si="1661">AI297-$X297</f>
        <v>-0.66063834179775682</v>
      </c>
      <c r="BB297" s="10">
        <f t="shared" ref="BB297:BB298" ca="1" si="1662">AJ297-$X297</f>
        <v>5.9192801406187812</v>
      </c>
      <c r="BC297" s="10">
        <f t="shared" ref="BC297:BC298" ca="1" si="1663">AK297-$X297</f>
        <v>-2.0836824758393391</v>
      </c>
      <c r="BD297" s="10">
        <f t="shared" ref="BD297:BD298" ca="1" si="1664">AL297-$X297</f>
        <v>-7.8679962013295324</v>
      </c>
      <c r="BE297" s="10">
        <f t="shared" ref="BE297:BE298" ca="1" si="1665">AM297-$X297</f>
        <v>-0.96323429656762727</v>
      </c>
      <c r="BF297" s="10">
        <f t="shared" ref="BF297:BF298" ca="1" si="1666">AN297-$X297</f>
        <v>-8.377495337771677</v>
      </c>
      <c r="BG297" s="10">
        <f t="shared" ref="BG297:BG298" ca="1" si="1667">AO297-$X297</f>
        <v>-8.4820312890488339</v>
      </c>
      <c r="BI297" s="3">
        <f ca="1">Y297-Z297</f>
        <v>-7.4618917659588675</v>
      </c>
      <c r="BJ297" s="3">
        <f ca="1">AG297-AH297</f>
        <v>0.9977634977635006</v>
      </c>
      <c r="BK297" s="3">
        <f ca="1">AI297-AJ297</f>
        <v>-6.579918482416538</v>
      </c>
      <c r="BL297" s="3">
        <f ca="1">AK297-AL297</f>
        <v>5.7843137254901933</v>
      </c>
    </row>
    <row r="298" spans="1:64">
      <c r="B298" t="s">
        <v>10</v>
      </c>
      <c r="C298">
        <f ca="1">INDIRECT(ADDRESS(176,3,1,TRUE,C291))</f>
        <v>164</v>
      </c>
      <c r="D298">
        <f t="shared" ref="D298:J298" ca="1" si="1668">INDIRECT(ADDRESS(176,3,1,TRUE,D291))</f>
        <v>56</v>
      </c>
      <c r="E298">
        <f t="shared" ca="1" si="1668"/>
        <v>49</v>
      </c>
      <c r="F298">
        <f t="shared" ca="1" si="1668"/>
        <v>86</v>
      </c>
      <c r="G298">
        <f t="shared" ca="1" si="1668"/>
        <v>83</v>
      </c>
      <c r="H298">
        <f t="shared" ca="1" si="1668"/>
        <v>50</v>
      </c>
      <c r="I298">
        <f t="shared" ca="1" si="1668"/>
        <v>53</v>
      </c>
      <c r="J298">
        <f t="shared" ca="1" si="1668"/>
        <v>89</v>
      </c>
      <c r="K298">
        <f t="shared" ref="K298:L298" ca="1" si="1669">INDIRECT(ADDRESS(176,3,1,TRUE,K291))</f>
        <v>74</v>
      </c>
      <c r="L298">
        <f t="shared" ca="1" si="1669"/>
        <v>52</v>
      </c>
      <c r="M298">
        <f t="shared" ref="M298:N298" ca="1" si="1670">INDIRECT(ADDRESS(176,3,1,TRUE,M291))</f>
        <v>64</v>
      </c>
      <c r="N298">
        <f t="shared" ca="1" si="1670"/>
        <v>76</v>
      </c>
      <c r="O298">
        <f t="shared" ref="O298:Q298" ca="1" si="1671">INDIRECT(ADDRESS(176,3,1,TRUE,O291))</f>
        <v>14</v>
      </c>
      <c r="P298">
        <f t="shared" ca="1" si="1671"/>
        <v>30</v>
      </c>
      <c r="Q298">
        <f t="shared" ca="1" si="1671"/>
        <v>82</v>
      </c>
      <c r="R298">
        <f t="shared" ref="R298:S298" ca="1" si="1672">INDIRECT(ADDRESS(176,3,1,TRUE,R291))</f>
        <v>156</v>
      </c>
      <c r="S298">
        <f t="shared" ca="1" si="1672"/>
        <v>8</v>
      </c>
      <c r="V298" s="9"/>
      <c r="W298" s="4" t="s">
        <v>10</v>
      </c>
      <c r="X298" s="7">
        <f ca="1">C298*100/C$151</f>
        <v>15.574548907882241</v>
      </c>
      <c r="Y298" s="7">
        <f t="shared" ca="1" si="1647"/>
        <v>16.867469879518072</v>
      </c>
      <c r="Z298" s="7">
        <f t="shared" ca="1" si="1647"/>
        <v>13.535911602209945</v>
      </c>
      <c r="AA298" s="7">
        <f t="shared" ca="1" si="1647"/>
        <v>15.221238938053098</v>
      </c>
      <c r="AB298" s="7">
        <f t="shared" ca="1" si="1647"/>
        <v>18.004338394793926</v>
      </c>
      <c r="AC298" s="7">
        <f t="shared" ca="1" si="1647"/>
        <v>13.404825737265416</v>
      </c>
      <c r="AD298" s="7">
        <f t="shared" ca="1" si="1647"/>
        <v>14.520547945205479</v>
      </c>
      <c r="AE298" s="7">
        <f t="shared" ca="1" si="1647"/>
        <v>14.285714285714286</v>
      </c>
      <c r="AF298" s="11" t="s">
        <v>10</v>
      </c>
      <c r="AG298" s="7">
        <f t="shared" ca="1" si="1648"/>
        <v>15.384615384615385</v>
      </c>
      <c r="AH298" s="7">
        <f t="shared" ca="1" si="1648"/>
        <v>19.696969696969695</v>
      </c>
      <c r="AI298" s="7">
        <f t="shared" ca="1" si="1648"/>
        <v>21.404682274247492</v>
      </c>
      <c r="AJ298" s="7">
        <f t="shared" ca="1" si="1648"/>
        <v>15.109343936381709</v>
      </c>
      <c r="AK298" s="7">
        <f t="shared" ca="1" si="1648"/>
        <v>13.725490196078431</v>
      </c>
      <c r="AL298" s="7">
        <f t="shared" ca="1" si="1648"/>
        <v>21.428571428571427</v>
      </c>
      <c r="AM298" s="7">
        <f t="shared" ca="1" si="1648"/>
        <v>13.015873015873016</v>
      </c>
      <c r="AN298" s="7">
        <f t="shared" ca="1" si="1648"/>
        <v>13.471502590673575</v>
      </c>
      <c r="AO298" s="7">
        <f t="shared" ca="1" si="1648"/>
        <v>14.035087719298245</v>
      </c>
      <c r="AQ298" s="10">
        <f ca="1">Y298-$AX298</f>
        <v>1.432747636230955</v>
      </c>
      <c r="AR298" s="10">
        <f t="shared" ca="1" si="1654"/>
        <v>-1.8988106410771728</v>
      </c>
      <c r="AS298" s="10">
        <f t="shared" ca="1" si="1655"/>
        <v>-0.21348330523401948</v>
      </c>
      <c r="AT298" s="10">
        <f t="shared" ca="1" si="1656"/>
        <v>2.5696161515068088</v>
      </c>
      <c r="AU298" s="10">
        <f t="shared" ca="1" si="1657"/>
        <v>-2.0298965060217018</v>
      </c>
      <c r="AV298" s="10">
        <f t="shared" ca="1" si="1658"/>
        <v>-0.91417429808163853</v>
      </c>
      <c r="AW298" s="10">
        <f t="shared" ca="1" si="1659"/>
        <v>-1.1490079575728309</v>
      </c>
      <c r="AX298" s="18">
        <f ca="1">AVERAGE(X298:AC298)</f>
        <v>15.434722243287117</v>
      </c>
      <c r="AY298" s="10">
        <f ca="1">AG298-$X298</f>
        <v>-0.18993352326685553</v>
      </c>
      <c r="AZ298" s="10">
        <f t="shared" ca="1" si="1660"/>
        <v>4.1224207890874549</v>
      </c>
      <c r="BA298" s="10">
        <f t="shared" ca="1" si="1661"/>
        <v>5.830133366365251</v>
      </c>
      <c r="BB298" s="10">
        <f t="shared" ca="1" si="1662"/>
        <v>-0.46520497150053153</v>
      </c>
      <c r="BC298" s="10">
        <f t="shared" ca="1" si="1663"/>
        <v>-1.84905871180381</v>
      </c>
      <c r="BD298" s="10">
        <f t="shared" ca="1" si="1664"/>
        <v>5.8540225206891865</v>
      </c>
      <c r="BE298" s="10">
        <f t="shared" ca="1" si="1665"/>
        <v>-2.5586758920092247</v>
      </c>
      <c r="BF298" s="10">
        <f t="shared" ca="1" si="1666"/>
        <v>-2.1030463172086655</v>
      </c>
      <c r="BG298" s="10">
        <f t="shared" ca="1" si="1667"/>
        <v>-1.5394611885839957</v>
      </c>
      <c r="BI298" s="3">
        <f ca="1">Y298-Z298</f>
        <v>3.3315582773081278</v>
      </c>
      <c r="BJ298" s="3">
        <f ca="1">AG298-AH298</f>
        <v>-4.3123543123543104</v>
      </c>
      <c r="BK298" s="3">
        <f ca="1">AI298-AJ298</f>
        <v>6.2953383378657826</v>
      </c>
      <c r="BL298" s="3">
        <f ca="1">AK298-AL298</f>
        <v>-7.7030812324929965</v>
      </c>
    </row>
    <row r="299" spans="1:64">
      <c r="B299">
        <f ca="1">SUM(C297:C298)</f>
        <v>826</v>
      </c>
      <c r="Y299" s="7"/>
      <c r="Z299" s="7"/>
      <c r="AA299" s="7"/>
      <c r="AB299" s="7"/>
      <c r="AC299" s="7"/>
      <c r="AX299" s="19"/>
    </row>
    <row r="300" spans="1:64">
      <c r="C300" t="s">
        <v>102</v>
      </c>
      <c r="D300" t="s">
        <v>103</v>
      </c>
      <c r="E300" t="s">
        <v>104</v>
      </c>
      <c r="F300" t="s">
        <v>97</v>
      </c>
      <c r="G300" t="s">
        <v>98</v>
      </c>
      <c r="H300" t="s">
        <v>99</v>
      </c>
      <c r="I300" t="s">
        <v>100</v>
      </c>
      <c r="J300" t="s">
        <v>101</v>
      </c>
      <c r="K300" t="s">
        <v>106</v>
      </c>
      <c r="L300" t="s">
        <v>108</v>
      </c>
      <c r="M300" t="s">
        <v>109</v>
      </c>
      <c r="N300" t="s">
        <v>112</v>
      </c>
      <c r="O300" t="s">
        <v>117</v>
      </c>
      <c r="P300" t="s">
        <v>118</v>
      </c>
      <c r="Q300" t="s">
        <v>121</v>
      </c>
      <c r="R300" t="s">
        <v>119</v>
      </c>
      <c r="S300" t="s">
        <v>120</v>
      </c>
      <c r="U300" s="1" t="s">
        <v>69</v>
      </c>
      <c r="V300" s="1" t="s">
        <v>142</v>
      </c>
      <c r="X300" s="8" t="s">
        <v>102</v>
      </c>
      <c r="Y300" s="8" t="s">
        <v>103</v>
      </c>
      <c r="Z300" s="8" t="s">
        <v>104</v>
      </c>
      <c r="AA300" s="8" t="s">
        <v>97</v>
      </c>
      <c r="AB300" s="8" t="s">
        <v>98</v>
      </c>
      <c r="AC300" s="8" t="s">
        <v>99</v>
      </c>
      <c r="AD300" s="8" t="s">
        <v>100</v>
      </c>
      <c r="AE300" s="8" t="s">
        <v>101</v>
      </c>
      <c r="AG300" s="8" t="s">
        <v>106</v>
      </c>
      <c r="AH300" s="8" t="s">
        <v>108</v>
      </c>
      <c r="AI300" s="8" t="s">
        <v>109</v>
      </c>
      <c r="AJ300" s="8" t="s">
        <v>112</v>
      </c>
      <c r="AK300" s="12" t="s">
        <v>117</v>
      </c>
      <c r="AL300" s="12" t="s">
        <v>118</v>
      </c>
      <c r="AM300" s="12" t="s">
        <v>121</v>
      </c>
      <c r="AN300" s="12" t="s">
        <v>119</v>
      </c>
      <c r="AO300" s="12" t="s">
        <v>120</v>
      </c>
      <c r="AX300" s="19"/>
    </row>
    <row r="301" spans="1:64">
      <c r="A301" s="1" t="s">
        <v>69</v>
      </c>
      <c r="B301" t="s">
        <v>92</v>
      </c>
      <c r="C301">
        <f ca="1">INDIRECT(ADDRESS(179,1,1,TRUE,C300))-B$151</f>
        <v>251</v>
      </c>
      <c r="D301">
        <f t="shared" ref="D301:N301" ca="1" si="1673">INDIRECT(ADDRESS(179,1,1,TRUE,D300))</f>
        <v>90</v>
      </c>
      <c r="E301">
        <f t="shared" ca="1" si="1673"/>
        <v>88</v>
      </c>
      <c r="F301">
        <f t="shared" ca="1" si="1673"/>
        <v>145</v>
      </c>
      <c r="G301">
        <f t="shared" ca="1" si="1673"/>
        <v>129</v>
      </c>
      <c r="H301">
        <f t="shared" ca="1" si="1673"/>
        <v>108</v>
      </c>
      <c r="I301">
        <f t="shared" ca="1" si="1673"/>
        <v>124</v>
      </c>
      <c r="J301">
        <f t="shared" ca="1" si="1673"/>
        <v>168</v>
      </c>
      <c r="K301">
        <f t="shared" ca="1" si="1673"/>
        <v>95</v>
      </c>
      <c r="L301">
        <f t="shared" ca="1" si="1673"/>
        <v>42</v>
      </c>
      <c r="M301">
        <f t="shared" ca="1" si="1673"/>
        <v>59</v>
      </c>
      <c r="N301">
        <f t="shared" ca="1" si="1673"/>
        <v>97</v>
      </c>
      <c r="O301">
        <f t="shared" ref="O301:Q301" ca="1" si="1674">INDIRECT(ADDRESS(179,1,1,TRUE,O300))</f>
        <v>28</v>
      </c>
      <c r="P301">
        <f t="shared" ca="1" si="1674"/>
        <v>42</v>
      </c>
      <c r="Q301">
        <f t="shared" ca="1" si="1674"/>
        <v>162</v>
      </c>
      <c r="R301">
        <f t="shared" ref="R301:S301" ca="1" si="1675">INDIRECT(ADDRESS(179,1,1,TRUE,R300))</f>
        <v>397</v>
      </c>
      <c r="S301">
        <f t="shared" ca="1" si="1675"/>
        <v>20</v>
      </c>
      <c r="W301" s="4" t="s">
        <v>92</v>
      </c>
      <c r="X301" s="7">
        <f ca="1">C301*100/C$151</f>
        <v>23.836657169990502</v>
      </c>
      <c r="Y301" s="7">
        <f t="shared" ref="Y301:AE303" ca="1" si="1676">D301*100/D$6</f>
        <v>27.108433734939759</v>
      </c>
      <c r="Z301" s="7">
        <f t="shared" ca="1" si="1676"/>
        <v>24.30939226519337</v>
      </c>
      <c r="AA301" s="7">
        <f t="shared" ca="1" si="1676"/>
        <v>25.663716814159294</v>
      </c>
      <c r="AB301" s="7">
        <f t="shared" ca="1" si="1676"/>
        <v>27.982646420824295</v>
      </c>
      <c r="AC301" s="7">
        <f t="shared" ca="1" si="1676"/>
        <v>28.954423592493299</v>
      </c>
      <c r="AD301" s="7">
        <f t="shared" ca="1" si="1676"/>
        <v>33.972602739726028</v>
      </c>
      <c r="AE301" s="7">
        <f t="shared" ca="1" si="1676"/>
        <v>26.966292134831459</v>
      </c>
      <c r="AF301" s="11" t="s">
        <v>92</v>
      </c>
      <c r="AG301" s="7">
        <f t="shared" ref="AG301:AO303" ca="1" si="1677">K301*100/K$6</f>
        <v>19.75051975051975</v>
      </c>
      <c r="AH301" s="7">
        <f t="shared" ca="1" si="1677"/>
        <v>15.909090909090908</v>
      </c>
      <c r="AI301" s="7">
        <f t="shared" ca="1" si="1677"/>
        <v>19.732441471571907</v>
      </c>
      <c r="AJ301" s="7">
        <f t="shared" ca="1" si="1677"/>
        <v>19.284294234592444</v>
      </c>
      <c r="AK301" s="7">
        <f t="shared" ca="1" si="1677"/>
        <v>27.450980392156861</v>
      </c>
      <c r="AL301" s="7">
        <f t="shared" ca="1" si="1677"/>
        <v>30</v>
      </c>
      <c r="AM301" s="7">
        <f t="shared" ca="1" si="1677"/>
        <v>25.714285714285715</v>
      </c>
      <c r="AN301" s="7">
        <f t="shared" ca="1" si="1677"/>
        <v>34.283246977547499</v>
      </c>
      <c r="AO301" s="7">
        <f t="shared" ca="1" si="1677"/>
        <v>35.087719298245617</v>
      </c>
      <c r="AX301" s="19"/>
    </row>
    <row r="302" spans="1:64">
      <c r="B302" t="s">
        <v>9</v>
      </c>
      <c r="C302">
        <f ca="1">INDIRECT(ADDRESS(179,2,1,TRUE,C300))</f>
        <v>773</v>
      </c>
      <c r="D302">
        <f t="shared" ref="D302:J302" ca="1" si="1678">INDIRECT(ADDRESS(179,2,1,TRUE,D300))</f>
        <v>236</v>
      </c>
      <c r="E302">
        <f t="shared" ca="1" si="1678"/>
        <v>264</v>
      </c>
      <c r="F302">
        <f t="shared" ca="1" si="1678"/>
        <v>413</v>
      </c>
      <c r="G302">
        <f t="shared" ca="1" si="1678"/>
        <v>324</v>
      </c>
      <c r="H302">
        <f t="shared" ca="1" si="1678"/>
        <v>258</v>
      </c>
      <c r="I302">
        <f t="shared" ca="1" si="1678"/>
        <v>231</v>
      </c>
      <c r="J302">
        <f t="shared" ca="1" si="1678"/>
        <v>443</v>
      </c>
      <c r="K302">
        <f t="shared" ref="K302:L302" ca="1" si="1679">INDIRECT(ADDRESS(179,2,1,TRUE,K300))</f>
        <v>378</v>
      </c>
      <c r="L302">
        <f t="shared" ca="1" si="1679"/>
        <v>217</v>
      </c>
      <c r="M302">
        <f t="shared" ref="M302:N302" ca="1" si="1680">INDIRECT(ADDRESS(179,2,1,TRUE,M300))</f>
        <v>233</v>
      </c>
      <c r="N302">
        <f t="shared" ca="1" si="1680"/>
        <v>394</v>
      </c>
      <c r="O302">
        <f t="shared" ref="O302:Q302" ca="1" si="1681">INDIRECT(ADDRESS(179,2,1,TRUE,O300))</f>
        <v>72</v>
      </c>
      <c r="P302">
        <f t="shared" ca="1" si="1681"/>
        <v>95</v>
      </c>
      <c r="Q302">
        <f t="shared" ca="1" si="1681"/>
        <v>458</v>
      </c>
      <c r="R302">
        <f t="shared" ref="R302:S302" ca="1" si="1682">INDIRECT(ADDRESS(179,2,1,TRUE,R300))</f>
        <v>737</v>
      </c>
      <c r="S302">
        <f t="shared" ca="1" si="1682"/>
        <v>36</v>
      </c>
      <c r="W302" s="4" t="s">
        <v>9</v>
      </c>
      <c r="X302" s="7">
        <f ca="1">C302*100/C$151</f>
        <v>73.409306742640069</v>
      </c>
      <c r="Y302" s="7">
        <f t="shared" ca="1" si="1676"/>
        <v>71.084337349397586</v>
      </c>
      <c r="Z302" s="7">
        <f t="shared" ca="1" si="1676"/>
        <v>72.928176795580114</v>
      </c>
      <c r="AA302" s="7">
        <f t="shared" ca="1" si="1676"/>
        <v>73.097345132743357</v>
      </c>
      <c r="AB302" s="7">
        <f t="shared" ca="1" si="1676"/>
        <v>70.281995661605208</v>
      </c>
      <c r="AC302" s="7">
        <f t="shared" ca="1" si="1676"/>
        <v>69.168900804289549</v>
      </c>
      <c r="AD302" s="7">
        <f t="shared" ca="1" si="1676"/>
        <v>63.287671232876711</v>
      </c>
      <c r="AE302" s="7">
        <f t="shared" ca="1" si="1676"/>
        <v>71.107544141252006</v>
      </c>
      <c r="AF302" s="11" t="s">
        <v>9</v>
      </c>
      <c r="AG302" s="7">
        <f t="shared" ca="1" si="1677"/>
        <v>78.586278586278581</v>
      </c>
      <c r="AH302" s="7">
        <f t="shared" ca="1" si="1677"/>
        <v>82.196969696969703</v>
      </c>
      <c r="AI302" s="7">
        <f t="shared" ca="1" si="1677"/>
        <v>77.926421404682273</v>
      </c>
      <c r="AJ302" s="7">
        <f t="shared" ca="1" si="1677"/>
        <v>78.33001988071571</v>
      </c>
      <c r="AK302" s="7">
        <f t="shared" ca="1" si="1677"/>
        <v>70.588235294117652</v>
      </c>
      <c r="AL302" s="7">
        <f t="shared" ca="1" si="1677"/>
        <v>67.857142857142861</v>
      </c>
      <c r="AM302" s="7">
        <f t="shared" ca="1" si="1677"/>
        <v>72.698412698412696</v>
      </c>
      <c r="AN302" s="7">
        <f t="shared" ca="1" si="1677"/>
        <v>63.644214162348881</v>
      </c>
      <c r="AO302" s="7">
        <f t="shared" ca="1" si="1677"/>
        <v>63.157894736842103</v>
      </c>
      <c r="AQ302" s="10">
        <f ca="1">Y302-$AX302</f>
        <v>-0.57733973164505414</v>
      </c>
      <c r="AR302" s="10">
        <f t="shared" ref="AR302:AR303" ca="1" si="1683">Z302-$AX302</f>
        <v>1.2664997145374741</v>
      </c>
      <c r="AS302" s="10">
        <f t="shared" ref="AS302:AS303" ca="1" si="1684">AA302-$AX302</f>
        <v>1.4356680517007163</v>
      </c>
      <c r="AT302" s="10">
        <f t="shared" ref="AT302:AT303" ca="1" si="1685">AB302-$AX302</f>
        <v>-1.3796814194374321</v>
      </c>
      <c r="AU302" s="10">
        <f t="shared" ref="AU302:AU303" ca="1" si="1686">AC302-$AX302</f>
        <v>-2.4927762767530908</v>
      </c>
      <c r="AV302" s="10">
        <f t="shared" ref="AV302:AV303" ca="1" si="1687">AD302-$AX302</f>
        <v>-8.374005848165929</v>
      </c>
      <c r="AW302" s="10">
        <f t="shared" ref="AW302:AW303" ca="1" si="1688">AE302-$AX302</f>
        <v>-0.55413293979063383</v>
      </c>
      <c r="AX302" s="18">
        <f ca="1">AVERAGE(X302:AC302)</f>
        <v>71.66167708104264</v>
      </c>
      <c r="AY302" s="10">
        <f ca="1">AG302-$X302</f>
        <v>5.1769718436385119</v>
      </c>
      <c r="AZ302" s="10">
        <f t="shared" ref="AZ302:AZ303" ca="1" si="1689">AH302-$X302</f>
        <v>8.7876629543296332</v>
      </c>
      <c r="BA302" s="10">
        <f t="shared" ref="BA302:BA303" ca="1" si="1690">AI302-$X302</f>
        <v>4.5171146620422036</v>
      </c>
      <c r="BB302" s="10">
        <f t="shared" ref="BB302:BB303" ca="1" si="1691">AJ302-$X302</f>
        <v>4.9207131380756408</v>
      </c>
      <c r="BC302" s="10">
        <f t="shared" ref="BC302:BC303" ca="1" si="1692">AK302-$X302</f>
        <v>-2.8210714485224173</v>
      </c>
      <c r="BD302" s="10">
        <f t="shared" ref="BD302:BD303" ca="1" si="1693">AL302-$X302</f>
        <v>-5.5521638854972082</v>
      </c>
      <c r="BE302" s="10">
        <f t="shared" ref="BE302:BE303" ca="1" si="1694">AM302-$X302</f>
        <v>-0.71089404422737346</v>
      </c>
      <c r="BF302" s="10">
        <f t="shared" ref="BF302:BF303" ca="1" si="1695">AN302-$X302</f>
        <v>-9.7650925802911885</v>
      </c>
      <c r="BG302" s="10">
        <f t="shared" ref="BG302:BG303" ca="1" si="1696">AO302-$X302</f>
        <v>-10.251412005797967</v>
      </c>
      <c r="BI302" s="3">
        <f ca="1">Y302-Z302</f>
        <v>-1.8438394461825283</v>
      </c>
      <c r="BJ302" s="3">
        <f ca="1">AG302-AH302</f>
        <v>-3.6106911106911213</v>
      </c>
      <c r="BK302" s="3">
        <f ca="1">AI302-AJ302</f>
        <v>-0.40359847603343724</v>
      </c>
      <c r="BL302" s="3">
        <f ca="1">AK302-AL302</f>
        <v>2.7310924369747909</v>
      </c>
    </row>
    <row r="303" spans="1:64">
      <c r="B303" t="s">
        <v>10</v>
      </c>
      <c r="C303">
        <f ca="1">INDIRECT(ADDRESS(179,3,1,TRUE,C300))</f>
        <v>25</v>
      </c>
      <c r="D303">
        <f t="shared" ref="D303:J303" ca="1" si="1697">INDIRECT(ADDRESS(179,3,1,TRUE,D300))</f>
        <v>6</v>
      </c>
      <c r="E303">
        <f t="shared" ca="1" si="1697"/>
        <v>10</v>
      </c>
      <c r="F303">
        <f t="shared" ca="1" si="1697"/>
        <v>7</v>
      </c>
      <c r="G303">
        <f t="shared" ca="1" si="1697"/>
        <v>8</v>
      </c>
      <c r="H303">
        <f t="shared" ca="1" si="1697"/>
        <v>7</v>
      </c>
      <c r="I303">
        <f t="shared" ca="1" si="1697"/>
        <v>10</v>
      </c>
      <c r="J303">
        <f t="shared" ca="1" si="1697"/>
        <v>12</v>
      </c>
      <c r="K303">
        <f t="shared" ref="K303:L303" ca="1" si="1698">INDIRECT(ADDRESS(179,3,1,TRUE,K300))</f>
        <v>8</v>
      </c>
      <c r="L303">
        <f t="shared" ca="1" si="1698"/>
        <v>5</v>
      </c>
      <c r="M303">
        <f t="shared" ref="M303:N303" ca="1" si="1699">INDIRECT(ADDRESS(179,3,1,TRUE,M300))</f>
        <v>7</v>
      </c>
      <c r="N303">
        <f t="shared" ca="1" si="1699"/>
        <v>12</v>
      </c>
      <c r="O303">
        <f t="shared" ref="O303:Q303" ca="1" si="1700">INDIRECT(ADDRESS(179,3,1,TRUE,O300))</f>
        <v>2</v>
      </c>
      <c r="P303">
        <f t="shared" ca="1" si="1700"/>
        <v>3</v>
      </c>
      <c r="Q303">
        <f t="shared" ca="1" si="1700"/>
        <v>10</v>
      </c>
      <c r="R303">
        <f t="shared" ref="R303:S303" ca="1" si="1701">INDIRECT(ADDRESS(179,3,1,TRUE,R300))</f>
        <v>24</v>
      </c>
      <c r="S303">
        <f t="shared" ca="1" si="1701"/>
        <v>1</v>
      </c>
      <c r="V303" s="9"/>
      <c r="W303" s="4" t="s">
        <v>10</v>
      </c>
      <c r="X303" s="7">
        <f ca="1">C303*100/C$151</f>
        <v>2.3741690408357075</v>
      </c>
      <c r="Y303" s="7">
        <f t="shared" ca="1" si="1676"/>
        <v>1.8072289156626506</v>
      </c>
      <c r="Z303" s="7">
        <f t="shared" ca="1" si="1676"/>
        <v>2.7624309392265194</v>
      </c>
      <c r="AA303" s="7">
        <f t="shared" ca="1" si="1676"/>
        <v>1.2389380530973451</v>
      </c>
      <c r="AB303" s="7">
        <f t="shared" ca="1" si="1676"/>
        <v>1.735357917570499</v>
      </c>
      <c r="AC303" s="7">
        <f t="shared" ca="1" si="1676"/>
        <v>1.8766756032171581</v>
      </c>
      <c r="AD303" s="7">
        <f t="shared" ca="1" si="1676"/>
        <v>2.7397260273972601</v>
      </c>
      <c r="AE303" s="7">
        <f t="shared" ca="1" si="1676"/>
        <v>1.926163723916533</v>
      </c>
      <c r="AF303" s="11" t="s">
        <v>10</v>
      </c>
      <c r="AG303" s="7">
        <f t="shared" ca="1" si="1677"/>
        <v>1.6632016632016633</v>
      </c>
      <c r="AH303" s="7">
        <f t="shared" ca="1" si="1677"/>
        <v>1.893939393939394</v>
      </c>
      <c r="AI303" s="7">
        <f t="shared" ca="1" si="1677"/>
        <v>2.3411371237458196</v>
      </c>
      <c r="AJ303" s="7">
        <f t="shared" ca="1" si="1677"/>
        <v>2.3856858846918487</v>
      </c>
      <c r="AK303" s="7">
        <f t="shared" ca="1" si="1677"/>
        <v>1.9607843137254901</v>
      </c>
      <c r="AL303" s="7">
        <f t="shared" ca="1" si="1677"/>
        <v>2.1428571428571428</v>
      </c>
      <c r="AM303" s="7">
        <f t="shared" ca="1" si="1677"/>
        <v>1.5873015873015872</v>
      </c>
      <c r="AN303" s="7">
        <f t="shared" ca="1" si="1677"/>
        <v>2.0725388601036268</v>
      </c>
      <c r="AO303" s="7">
        <f t="shared" ca="1" si="1677"/>
        <v>1.7543859649122806</v>
      </c>
      <c r="AQ303" s="10">
        <f ca="1">Y303-$AX303</f>
        <v>-0.15857116260566251</v>
      </c>
      <c r="AR303" s="10">
        <f t="shared" ca="1" si="1683"/>
        <v>0.79663086095820623</v>
      </c>
      <c r="AS303" s="10">
        <f t="shared" ca="1" si="1684"/>
        <v>-0.7268620251709681</v>
      </c>
      <c r="AT303" s="10">
        <f t="shared" ca="1" si="1685"/>
        <v>-0.2304421606978142</v>
      </c>
      <c r="AU303" s="10">
        <f t="shared" ca="1" si="1686"/>
        <v>-8.9124475051155061E-2</v>
      </c>
      <c r="AV303" s="10">
        <f t="shared" ca="1" si="1687"/>
        <v>0.77392594912894697</v>
      </c>
      <c r="AW303" s="10">
        <f t="shared" ca="1" si="1688"/>
        <v>-3.9636354351780145E-2</v>
      </c>
      <c r="AX303" s="18">
        <f ca="1">AVERAGE(X303:AC303)</f>
        <v>1.9658000782683132</v>
      </c>
      <c r="AY303" s="10">
        <f ca="1">AG303-$X303</f>
        <v>-0.71096737763404416</v>
      </c>
      <c r="AZ303" s="10">
        <f t="shared" ca="1" si="1689"/>
        <v>-0.48022964689631342</v>
      </c>
      <c r="BA303" s="10">
        <f t="shared" ca="1" si="1690"/>
        <v>-3.3031917089887841E-2</v>
      </c>
      <c r="BB303" s="10">
        <f t="shared" ca="1" si="1691"/>
        <v>1.1516843856141268E-2</v>
      </c>
      <c r="BC303" s="10">
        <f t="shared" ca="1" si="1692"/>
        <v>-0.41338472711021734</v>
      </c>
      <c r="BD303" s="10">
        <f t="shared" ca="1" si="1693"/>
        <v>-0.23131189797856466</v>
      </c>
      <c r="BE303" s="10">
        <f t="shared" ca="1" si="1694"/>
        <v>-0.78686745353412024</v>
      </c>
      <c r="BF303" s="10">
        <f t="shared" ca="1" si="1695"/>
        <v>-0.3016301807320807</v>
      </c>
      <c r="BG303" s="10">
        <f t="shared" ca="1" si="1696"/>
        <v>-0.61978307592342685</v>
      </c>
      <c r="BI303" s="3">
        <f ca="1">Y303-Z303</f>
        <v>-0.95520202356386874</v>
      </c>
      <c r="BJ303" s="3">
        <f ca="1">AG303-AH303</f>
        <v>-0.23073773073773074</v>
      </c>
      <c r="BK303" s="3">
        <f ca="1">AI303-AJ303</f>
        <v>-4.4548760946029109E-2</v>
      </c>
      <c r="BL303" s="3">
        <f ca="1">AK303-AL303</f>
        <v>-0.18207282913165268</v>
      </c>
    </row>
    <row r="304" spans="1:64">
      <c r="B304">
        <f ca="1">SUM(C302:C303)</f>
        <v>798</v>
      </c>
      <c r="U304" s="1" t="s">
        <v>70</v>
      </c>
      <c r="X304" s="7"/>
      <c r="Y304" s="7"/>
      <c r="Z304" s="7"/>
      <c r="AA304" s="7"/>
      <c r="AB304" s="7"/>
      <c r="AC304" s="7"/>
      <c r="AD304" s="7"/>
      <c r="AE304" s="7"/>
      <c r="AG304" s="7"/>
      <c r="AH304" s="7"/>
      <c r="AI304" s="7"/>
      <c r="AJ304" s="7"/>
      <c r="AX304" s="19"/>
    </row>
    <row r="305" spans="1:64">
      <c r="A305" s="1" t="s">
        <v>70</v>
      </c>
      <c r="B305" t="s">
        <v>92</v>
      </c>
      <c r="C305">
        <f ca="1">INDIRECT(ADDRESS(182,1,1,TRUE,C300))-B$151</f>
        <v>257</v>
      </c>
      <c r="D305">
        <f t="shared" ref="D305:J305" ca="1" si="1702">INDIRECT(ADDRESS(182,1,1,TRUE,D300))</f>
        <v>95</v>
      </c>
      <c r="E305">
        <f t="shared" ca="1" si="1702"/>
        <v>94</v>
      </c>
      <c r="F305">
        <f t="shared" ca="1" si="1702"/>
        <v>152</v>
      </c>
      <c r="G305">
        <f t="shared" ca="1" si="1702"/>
        <v>128</v>
      </c>
      <c r="H305">
        <f t="shared" ca="1" si="1702"/>
        <v>114</v>
      </c>
      <c r="I305">
        <f t="shared" ca="1" si="1702"/>
        <v>123</v>
      </c>
      <c r="J305">
        <f t="shared" ca="1" si="1702"/>
        <v>173</v>
      </c>
      <c r="K305">
        <f t="shared" ref="K305:L305" ca="1" si="1703">INDIRECT(ADDRESS(182,1,1,TRUE,K300))</f>
        <v>94</v>
      </c>
      <c r="L305">
        <f t="shared" ca="1" si="1703"/>
        <v>47</v>
      </c>
      <c r="M305">
        <f t="shared" ref="M305:N305" ca="1" si="1704">INDIRECT(ADDRESS(182,1,1,TRUE,M300))</f>
        <v>58</v>
      </c>
      <c r="N305">
        <f t="shared" ca="1" si="1704"/>
        <v>102</v>
      </c>
      <c r="O305">
        <f t="shared" ref="O305:Q305" ca="1" si="1705">INDIRECT(ADDRESS(182,1,1,TRUE,O300))</f>
        <v>30</v>
      </c>
      <c r="P305">
        <f t="shared" ca="1" si="1705"/>
        <v>39</v>
      </c>
      <c r="Q305">
        <f t="shared" ca="1" si="1705"/>
        <v>169</v>
      </c>
      <c r="R305">
        <f t="shared" ref="R305:S305" ca="1" si="1706">INDIRECT(ADDRESS(182,1,1,TRUE,R300))</f>
        <v>403</v>
      </c>
      <c r="S305">
        <f t="shared" ca="1" si="1706"/>
        <v>20</v>
      </c>
      <c r="W305" s="4" t="s">
        <v>92</v>
      </c>
      <c r="X305" s="7">
        <f ca="1">C305*100/C$151</f>
        <v>24.406457739791072</v>
      </c>
      <c r="Y305" s="7">
        <f t="shared" ref="Y305:AE307" ca="1" si="1707">D305*100/D$6</f>
        <v>28.6144578313253</v>
      </c>
      <c r="Z305" s="7">
        <f t="shared" ca="1" si="1707"/>
        <v>25.966850828729282</v>
      </c>
      <c r="AA305" s="7">
        <f t="shared" ca="1" si="1707"/>
        <v>26.902654867256636</v>
      </c>
      <c r="AB305" s="7">
        <f t="shared" ca="1" si="1707"/>
        <v>27.765726681127983</v>
      </c>
      <c r="AC305" s="7">
        <f t="shared" ca="1" si="1707"/>
        <v>30.563002680965148</v>
      </c>
      <c r="AD305" s="7">
        <f t="shared" ca="1" si="1707"/>
        <v>33.698630136986303</v>
      </c>
      <c r="AE305" s="7">
        <f t="shared" ca="1" si="1707"/>
        <v>27.768860353130016</v>
      </c>
      <c r="AF305" s="11" t="s">
        <v>92</v>
      </c>
      <c r="AG305" s="7">
        <f t="shared" ref="AG305:AO307" ca="1" si="1708">K305*100/K$6</f>
        <v>19.542619542619544</v>
      </c>
      <c r="AH305" s="7">
        <f t="shared" ca="1" si="1708"/>
        <v>17.803030303030305</v>
      </c>
      <c r="AI305" s="7">
        <f t="shared" ca="1" si="1708"/>
        <v>19.397993311036789</v>
      </c>
      <c r="AJ305" s="7">
        <f t="shared" ca="1" si="1708"/>
        <v>20.278330019880716</v>
      </c>
      <c r="AK305" s="7">
        <f t="shared" ca="1" si="1708"/>
        <v>29.411764705882351</v>
      </c>
      <c r="AL305" s="7">
        <f t="shared" ca="1" si="1708"/>
        <v>27.857142857142858</v>
      </c>
      <c r="AM305" s="7">
        <f t="shared" ca="1" si="1708"/>
        <v>26.825396825396826</v>
      </c>
      <c r="AN305" s="7">
        <f t="shared" ca="1" si="1708"/>
        <v>34.801381692573401</v>
      </c>
      <c r="AO305" s="7">
        <f t="shared" ca="1" si="1708"/>
        <v>35.087719298245617</v>
      </c>
      <c r="AX305" s="19"/>
    </row>
    <row r="306" spans="1:64">
      <c r="B306" t="s">
        <v>9</v>
      </c>
      <c r="C306">
        <f ca="1">INDIRECT(ADDRESS(182,2,1,TRUE,C300))</f>
        <v>765</v>
      </c>
      <c r="D306">
        <f t="shared" ref="D306:J306" ca="1" si="1709">INDIRECT(ADDRESS(182,2,1,TRUE,D300))</f>
        <v>230</v>
      </c>
      <c r="E306">
        <f t="shared" ca="1" si="1709"/>
        <v>257</v>
      </c>
      <c r="F306">
        <f t="shared" ca="1" si="1709"/>
        <v>403</v>
      </c>
      <c r="G306">
        <f t="shared" ca="1" si="1709"/>
        <v>322</v>
      </c>
      <c r="H306">
        <f t="shared" ca="1" si="1709"/>
        <v>250</v>
      </c>
      <c r="I306">
        <f t="shared" ca="1" si="1709"/>
        <v>235</v>
      </c>
      <c r="J306">
        <f t="shared" ca="1" si="1709"/>
        <v>437</v>
      </c>
      <c r="K306">
        <f t="shared" ref="K306:L306" ca="1" si="1710">INDIRECT(ADDRESS(182,2,1,TRUE,K300))</f>
        <v>379</v>
      </c>
      <c r="L306">
        <f t="shared" ca="1" si="1710"/>
        <v>209</v>
      </c>
      <c r="M306">
        <f t="shared" ref="M306:N306" ca="1" si="1711">INDIRECT(ADDRESS(182,2,1,TRUE,M300))</f>
        <v>234</v>
      </c>
      <c r="N306">
        <f t="shared" ca="1" si="1711"/>
        <v>383</v>
      </c>
      <c r="O306">
        <f t="shared" ref="O306:Q306" ca="1" si="1712">INDIRECT(ADDRESS(182,2,1,TRUE,O300))</f>
        <v>70</v>
      </c>
      <c r="P306">
        <f t="shared" ca="1" si="1712"/>
        <v>99</v>
      </c>
      <c r="Q306">
        <f t="shared" ca="1" si="1712"/>
        <v>447</v>
      </c>
      <c r="R306">
        <f t="shared" ref="R306:S306" ca="1" si="1713">INDIRECT(ADDRESS(182,2,1,TRUE,R300))</f>
        <v>728</v>
      </c>
      <c r="S306">
        <f t="shared" ca="1" si="1713"/>
        <v>37</v>
      </c>
      <c r="W306" s="4" t="s">
        <v>9</v>
      </c>
      <c r="X306" s="7">
        <f ca="1">C306*100/C$151</f>
        <v>72.649572649572647</v>
      </c>
      <c r="Y306" s="7">
        <f t="shared" ca="1" si="1707"/>
        <v>69.277108433734938</v>
      </c>
      <c r="Z306" s="7">
        <f t="shared" ca="1" si="1707"/>
        <v>70.994475138121544</v>
      </c>
      <c r="AA306" s="7">
        <f t="shared" ca="1" si="1707"/>
        <v>71.327433628318587</v>
      </c>
      <c r="AB306" s="7">
        <f t="shared" ca="1" si="1707"/>
        <v>69.848156182212577</v>
      </c>
      <c r="AC306" s="7">
        <f t="shared" ca="1" si="1707"/>
        <v>67.024128686327074</v>
      </c>
      <c r="AD306" s="7">
        <f t="shared" ca="1" si="1707"/>
        <v>64.38356164383562</v>
      </c>
      <c r="AE306" s="7">
        <f t="shared" ca="1" si="1707"/>
        <v>70.144462279293734</v>
      </c>
      <c r="AF306" s="11" t="s">
        <v>9</v>
      </c>
      <c r="AG306" s="7">
        <f t="shared" ca="1" si="1708"/>
        <v>78.794178794178791</v>
      </c>
      <c r="AH306" s="7">
        <f t="shared" ca="1" si="1708"/>
        <v>79.166666666666671</v>
      </c>
      <c r="AI306" s="7">
        <f t="shared" ca="1" si="1708"/>
        <v>78.260869565217391</v>
      </c>
      <c r="AJ306" s="7">
        <f t="shared" ca="1" si="1708"/>
        <v>76.143141153081515</v>
      </c>
      <c r="AK306" s="7">
        <f t="shared" ca="1" si="1708"/>
        <v>68.627450980392155</v>
      </c>
      <c r="AL306" s="7">
        <f t="shared" ca="1" si="1708"/>
        <v>70.714285714285708</v>
      </c>
      <c r="AM306" s="7">
        <f t="shared" ca="1" si="1708"/>
        <v>70.952380952380949</v>
      </c>
      <c r="AN306" s="7">
        <f t="shared" ca="1" si="1708"/>
        <v>62.867012089810018</v>
      </c>
      <c r="AO306" s="7">
        <f t="shared" ca="1" si="1708"/>
        <v>64.912280701754383</v>
      </c>
      <c r="AQ306" s="10">
        <f ca="1">Y306-$AX306</f>
        <v>-0.90970401931295441</v>
      </c>
      <c r="AR306" s="10">
        <f t="shared" ref="AR306:AR307" ca="1" si="1714">Z306-$AX306</f>
        <v>0.80766268507365169</v>
      </c>
      <c r="AS306" s="10">
        <f t="shared" ref="AS306:AS307" ca="1" si="1715">AA306-$AX306</f>
        <v>1.1406211752706952</v>
      </c>
      <c r="AT306" s="10">
        <f t="shared" ref="AT306:AT307" ca="1" si="1716">AB306-$AX306</f>
        <v>-0.33865627083531535</v>
      </c>
      <c r="AU306" s="10">
        <f t="shared" ref="AU306:AU307" ca="1" si="1717">AC306-$AX306</f>
        <v>-3.1626837667208179</v>
      </c>
      <c r="AV306" s="10">
        <f t="shared" ref="AV306:AV307" ca="1" si="1718">AD306-$AX306</f>
        <v>-5.8032508092122725</v>
      </c>
      <c r="AW306" s="10">
        <f t="shared" ref="AW306:AW307" ca="1" si="1719">AE306-$AX306</f>
        <v>-4.2350173754158504E-2</v>
      </c>
      <c r="AX306" s="18">
        <f ca="1">AVERAGE(X306:AC306)</f>
        <v>70.186812453047892</v>
      </c>
      <c r="AY306" s="10">
        <f ca="1">AG306-$X306</f>
        <v>6.1446061446061435</v>
      </c>
      <c r="AZ306" s="10">
        <f t="shared" ref="AZ306:AZ307" ca="1" si="1720">AH306-$X306</f>
        <v>6.5170940170940241</v>
      </c>
      <c r="BA306" s="10">
        <f t="shared" ref="BA306:BA307" ca="1" si="1721">AI306-$X306</f>
        <v>5.6112969156447434</v>
      </c>
      <c r="BB306" s="10">
        <f t="shared" ref="BB306:BB307" ca="1" si="1722">AJ306-$X306</f>
        <v>3.4935685035088682</v>
      </c>
      <c r="BC306" s="10">
        <f t="shared" ref="BC306:BC307" ca="1" si="1723">AK306-$X306</f>
        <v>-4.0221216691804926</v>
      </c>
      <c r="BD306" s="10">
        <f t="shared" ref="BD306:BD307" ca="1" si="1724">AL306-$X306</f>
        <v>-1.9352869352869391</v>
      </c>
      <c r="BE306" s="10">
        <f t="shared" ref="BE306:BE307" ca="1" si="1725">AM306-$X306</f>
        <v>-1.6971916971916983</v>
      </c>
      <c r="BF306" s="10">
        <f t="shared" ref="BF306:BF307" ca="1" si="1726">AN306-$X306</f>
        <v>-9.7825605597626293</v>
      </c>
      <c r="BG306" s="10">
        <f t="shared" ref="BG306:BG307" ca="1" si="1727">AO306-$X306</f>
        <v>-7.7372919478182638</v>
      </c>
      <c r="BI306" s="3">
        <f ca="1">Y306-Z306</f>
        <v>-1.7173667043866061</v>
      </c>
      <c r="BJ306" s="3">
        <f ca="1">AG306-AH306</f>
        <v>-0.37248787248788062</v>
      </c>
      <c r="BK306" s="3">
        <f ca="1">AI306-AJ306</f>
        <v>2.1177284121358753</v>
      </c>
      <c r="BL306" s="3">
        <f ca="1">AK306-AL306</f>
        <v>-2.0868347338935536</v>
      </c>
    </row>
    <row r="307" spans="1:64">
      <c r="B307" t="s">
        <v>10</v>
      </c>
      <c r="C307">
        <f ca="1">INDIRECT(ADDRESS(182,3,1,TRUE,C300))</f>
        <v>27</v>
      </c>
      <c r="D307">
        <f t="shared" ref="D307:J307" ca="1" si="1728">INDIRECT(ADDRESS(182,3,1,TRUE,D300))</f>
        <v>7</v>
      </c>
      <c r="E307">
        <f t="shared" ca="1" si="1728"/>
        <v>11</v>
      </c>
      <c r="F307">
        <f t="shared" ca="1" si="1728"/>
        <v>10</v>
      </c>
      <c r="G307">
        <f t="shared" ca="1" si="1728"/>
        <v>11</v>
      </c>
      <c r="H307">
        <f t="shared" ca="1" si="1728"/>
        <v>9</v>
      </c>
      <c r="I307">
        <f t="shared" ca="1" si="1728"/>
        <v>7</v>
      </c>
      <c r="J307">
        <f t="shared" ca="1" si="1728"/>
        <v>13</v>
      </c>
      <c r="K307">
        <f t="shared" ref="K307:L307" ca="1" si="1729">INDIRECT(ADDRESS(182,3,1,TRUE,K300))</f>
        <v>8</v>
      </c>
      <c r="L307">
        <f t="shared" ca="1" si="1729"/>
        <v>8</v>
      </c>
      <c r="M307">
        <f t="shared" ref="M307:N307" ca="1" si="1730">INDIRECT(ADDRESS(182,3,1,TRUE,M300))</f>
        <v>7</v>
      </c>
      <c r="N307">
        <f t="shared" ca="1" si="1730"/>
        <v>18</v>
      </c>
      <c r="O307">
        <f t="shared" ref="O307:Q307" ca="1" si="1731">INDIRECT(ADDRESS(182,3,1,TRUE,O300))</f>
        <v>2</v>
      </c>
      <c r="P307">
        <f t="shared" ca="1" si="1731"/>
        <v>2</v>
      </c>
      <c r="Q307">
        <f t="shared" ca="1" si="1731"/>
        <v>14</v>
      </c>
      <c r="R307">
        <f t="shared" ref="R307:S307" ca="1" si="1732">INDIRECT(ADDRESS(182,3,1,TRUE,R300))</f>
        <v>27</v>
      </c>
      <c r="S307">
        <f t="shared" ca="1" si="1732"/>
        <v>0</v>
      </c>
      <c r="V307" s="9"/>
      <c r="W307" s="4" t="s">
        <v>10</v>
      </c>
      <c r="X307" s="7">
        <f ca="1">C307*100/C$151</f>
        <v>2.5641025641025643</v>
      </c>
      <c r="Y307" s="7">
        <f t="shared" ca="1" si="1707"/>
        <v>2.1084337349397591</v>
      </c>
      <c r="Z307" s="7">
        <f t="shared" ca="1" si="1707"/>
        <v>3.0386740331491713</v>
      </c>
      <c r="AA307" s="7">
        <f t="shared" ca="1" si="1707"/>
        <v>1.7699115044247788</v>
      </c>
      <c r="AB307" s="7">
        <f t="shared" ca="1" si="1707"/>
        <v>2.3861171366594358</v>
      </c>
      <c r="AC307" s="7">
        <f t="shared" ca="1" si="1707"/>
        <v>2.4128686327077746</v>
      </c>
      <c r="AD307" s="7">
        <f t="shared" ca="1" si="1707"/>
        <v>1.9178082191780821</v>
      </c>
      <c r="AE307" s="7">
        <f t="shared" ca="1" si="1707"/>
        <v>2.086677367576244</v>
      </c>
      <c r="AF307" s="11" t="s">
        <v>10</v>
      </c>
      <c r="AG307" s="7">
        <f t="shared" ca="1" si="1708"/>
        <v>1.6632016632016633</v>
      </c>
      <c r="AH307" s="7">
        <f t="shared" ca="1" si="1708"/>
        <v>3.0303030303030303</v>
      </c>
      <c r="AI307" s="7">
        <f t="shared" ca="1" si="1708"/>
        <v>2.3411371237458196</v>
      </c>
      <c r="AJ307" s="7">
        <f t="shared" ca="1" si="1708"/>
        <v>3.5785288270377733</v>
      </c>
      <c r="AK307" s="7">
        <f t="shared" ca="1" si="1708"/>
        <v>1.9607843137254901</v>
      </c>
      <c r="AL307" s="7">
        <f t="shared" ca="1" si="1708"/>
        <v>1.4285714285714286</v>
      </c>
      <c r="AM307" s="7">
        <f t="shared" ca="1" si="1708"/>
        <v>2.2222222222222223</v>
      </c>
      <c r="AN307" s="7">
        <f t="shared" ca="1" si="1708"/>
        <v>2.3316062176165802</v>
      </c>
      <c r="AO307" s="7">
        <f t="shared" ca="1" si="1708"/>
        <v>0</v>
      </c>
      <c r="AQ307" s="10">
        <f ca="1">Y307-$AX307</f>
        <v>-0.2715841993908219</v>
      </c>
      <c r="AR307" s="10">
        <f t="shared" ca="1" si="1714"/>
        <v>0.65865609881859033</v>
      </c>
      <c r="AS307" s="10">
        <f t="shared" ca="1" si="1715"/>
        <v>-0.61010642990580211</v>
      </c>
      <c r="AT307" s="10">
        <f t="shared" ca="1" si="1716"/>
        <v>6.099202328854858E-3</v>
      </c>
      <c r="AU307" s="10">
        <f t="shared" ca="1" si="1717"/>
        <v>3.2850698377193677E-2</v>
      </c>
      <c r="AV307" s="10">
        <f t="shared" ca="1" si="1718"/>
        <v>-0.46220971515249887</v>
      </c>
      <c r="AW307" s="10">
        <f t="shared" ca="1" si="1719"/>
        <v>-0.29334056675433695</v>
      </c>
      <c r="AX307" s="18">
        <f ca="1">AVERAGE(X307:AC307)</f>
        <v>2.380017934330581</v>
      </c>
      <c r="AY307" s="10">
        <f ca="1">AG307-$X307</f>
        <v>-0.90090090090090102</v>
      </c>
      <c r="AZ307" s="10">
        <f t="shared" ca="1" si="1720"/>
        <v>0.46620046620046596</v>
      </c>
      <c r="BA307" s="10">
        <f t="shared" ca="1" si="1721"/>
        <v>-0.2229654403567447</v>
      </c>
      <c r="BB307" s="10">
        <f t="shared" ca="1" si="1722"/>
        <v>1.014426262935209</v>
      </c>
      <c r="BC307" s="10">
        <f t="shared" ca="1" si="1723"/>
        <v>-0.60331825037707421</v>
      </c>
      <c r="BD307" s="10">
        <f t="shared" ca="1" si="1724"/>
        <v>-1.1355311355311357</v>
      </c>
      <c r="BE307" s="10">
        <f t="shared" ca="1" si="1725"/>
        <v>-0.341880341880342</v>
      </c>
      <c r="BF307" s="10">
        <f t="shared" ca="1" si="1726"/>
        <v>-0.23249634648598416</v>
      </c>
      <c r="BG307" s="10">
        <f t="shared" ca="1" si="1727"/>
        <v>-2.5641025641025643</v>
      </c>
      <c r="BI307" s="3">
        <f ca="1">Y307-Z307</f>
        <v>-0.93024029820941223</v>
      </c>
      <c r="BJ307" s="3">
        <f ca="1">AG307-AH307</f>
        <v>-1.367101367101367</v>
      </c>
      <c r="BK307" s="3">
        <f ca="1">AI307-AJ307</f>
        <v>-1.2373917032919537</v>
      </c>
      <c r="BL307" s="3">
        <f ca="1">AK307-AL307</f>
        <v>0.53221288515406151</v>
      </c>
    </row>
    <row r="308" spans="1:64">
      <c r="B308">
        <f ca="1">SUM(C306:C307)</f>
        <v>792</v>
      </c>
      <c r="Y308" s="7"/>
      <c r="Z308" s="7"/>
      <c r="AA308" s="7"/>
      <c r="AB308" s="7"/>
      <c r="AC308" s="7"/>
      <c r="AG308" s="7"/>
      <c r="AX308" s="19"/>
    </row>
    <row r="309" spans="1:64">
      <c r="C309" t="s">
        <v>102</v>
      </c>
      <c r="D309" t="s">
        <v>103</v>
      </c>
      <c r="E309" t="s">
        <v>104</v>
      </c>
      <c r="F309" t="s">
        <v>97</v>
      </c>
      <c r="G309" t="s">
        <v>98</v>
      </c>
      <c r="H309" t="s">
        <v>99</v>
      </c>
      <c r="I309" t="s">
        <v>100</v>
      </c>
      <c r="J309" t="s">
        <v>101</v>
      </c>
      <c r="K309" t="s">
        <v>106</v>
      </c>
      <c r="L309" t="s">
        <v>108</v>
      </c>
      <c r="M309" t="s">
        <v>109</v>
      </c>
      <c r="N309" t="s">
        <v>112</v>
      </c>
      <c r="O309" t="s">
        <v>117</v>
      </c>
      <c r="P309" t="s">
        <v>118</v>
      </c>
      <c r="Q309" t="s">
        <v>121</v>
      </c>
      <c r="R309" t="s">
        <v>119</v>
      </c>
      <c r="S309" t="s">
        <v>120</v>
      </c>
      <c r="U309" s="1" t="s">
        <v>71</v>
      </c>
      <c r="V309" s="1" t="s">
        <v>143</v>
      </c>
      <c r="X309" s="8" t="s">
        <v>102</v>
      </c>
      <c r="Y309" s="8" t="s">
        <v>103</v>
      </c>
      <c r="Z309" s="8" t="s">
        <v>104</v>
      </c>
      <c r="AA309" s="8" t="s">
        <v>97</v>
      </c>
      <c r="AB309" s="8" t="s">
        <v>98</v>
      </c>
      <c r="AC309" s="8" t="s">
        <v>99</v>
      </c>
      <c r="AD309" s="8" t="s">
        <v>100</v>
      </c>
      <c r="AE309" s="8" t="s">
        <v>101</v>
      </c>
      <c r="AG309" s="8" t="s">
        <v>106</v>
      </c>
      <c r="AH309" s="8" t="s">
        <v>108</v>
      </c>
      <c r="AI309" s="8" t="s">
        <v>109</v>
      </c>
      <c r="AJ309" s="8" t="s">
        <v>112</v>
      </c>
      <c r="AK309" s="12" t="s">
        <v>117</v>
      </c>
      <c r="AL309" s="12" t="s">
        <v>118</v>
      </c>
      <c r="AM309" s="12" t="s">
        <v>121</v>
      </c>
      <c r="AN309" s="12" t="s">
        <v>119</v>
      </c>
      <c r="AO309" s="12" t="s">
        <v>120</v>
      </c>
      <c r="AX309" s="19"/>
    </row>
    <row r="310" spans="1:64">
      <c r="A310" s="1" t="s">
        <v>71</v>
      </c>
      <c r="B310" t="s">
        <v>92</v>
      </c>
      <c r="C310">
        <f ca="1">INDIRECT(ADDRESS(185,1,1,TRUE,C309))-B$151</f>
        <v>203</v>
      </c>
      <c r="D310">
        <f t="shared" ref="D310:N310" ca="1" si="1733">INDIRECT(ADDRESS(185,1,1,TRUE,D309))</f>
        <v>78</v>
      </c>
      <c r="E310">
        <f t="shared" ca="1" si="1733"/>
        <v>81</v>
      </c>
      <c r="F310">
        <f t="shared" ca="1" si="1733"/>
        <v>121</v>
      </c>
      <c r="G310">
        <f t="shared" ca="1" si="1733"/>
        <v>104</v>
      </c>
      <c r="H310">
        <f t="shared" ca="1" si="1733"/>
        <v>88</v>
      </c>
      <c r="I310">
        <f t="shared" ca="1" si="1733"/>
        <v>103</v>
      </c>
      <c r="J310">
        <f t="shared" ca="1" si="1733"/>
        <v>146</v>
      </c>
      <c r="K310">
        <f t="shared" ca="1" si="1733"/>
        <v>81</v>
      </c>
      <c r="L310">
        <f t="shared" ca="1" si="1733"/>
        <v>33</v>
      </c>
      <c r="M310">
        <f t="shared" ca="1" si="1733"/>
        <v>41</v>
      </c>
      <c r="N310">
        <f t="shared" ca="1" si="1733"/>
        <v>78</v>
      </c>
      <c r="O310">
        <f t="shared" ref="O310:Q310" ca="1" si="1734">INDIRECT(ADDRESS(185,1,1,TRUE,O309))</f>
        <v>24</v>
      </c>
      <c r="P310">
        <f t="shared" ca="1" si="1734"/>
        <v>34</v>
      </c>
      <c r="Q310">
        <f t="shared" ca="1" si="1734"/>
        <v>141</v>
      </c>
      <c r="R310">
        <f t="shared" ref="R310:S310" ca="1" si="1735">INDIRECT(ADDRESS(185,1,1,TRUE,R309))</f>
        <v>351</v>
      </c>
      <c r="S310">
        <f t="shared" ca="1" si="1735"/>
        <v>18</v>
      </c>
      <c r="W310" s="4" t="s">
        <v>92</v>
      </c>
      <c r="X310" s="7">
        <f ca="1">C310*100/C$151</f>
        <v>19.278252611585945</v>
      </c>
      <c r="Y310" s="7">
        <f t="shared" ref="Y310:AE312" ca="1" si="1736">D310*100/D$6</f>
        <v>23.493975903614459</v>
      </c>
      <c r="Z310" s="7">
        <f t="shared" ca="1" si="1736"/>
        <v>22.375690607734807</v>
      </c>
      <c r="AA310" s="7">
        <f t="shared" ca="1" si="1736"/>
        <v>21.415929203539822</v>
      </c>
      <c r="AB310" s="7">
        <f t="shared" ca="1" si="1736"/>
        <v>22.559652928416487</v>
      </c>
      <c r="AC310" s="7">
        <f t="shared" ca="1" si="1736"/>
        <v>23.592493297587133</v>
      </c>
      <c r="AD310" s="7">
        <f t="shared" ca="1" si="1736"/>
        <v>28.219178082191782</v>
      </c>
      <c r="AE310" s="7">
        <f t="shared" ca="1" si="1736"/>
        <v>23.434991974317818</v>
      </c>
      <c r="AF310" s="11" t="s">
        <v>92</v>
      </c>
      <c r="AG310" s="7">
        <f t="shared" ref="AG310:AO312" ca="1" si="1737">K310*100/K$6</f>
        <v>16.839916839916839</v>
      </c>
      <c r="AH310" s="7">
        <f t="shared" ca="1" si="1737"/>
        <v>12.5</v>
      </c>
      <c r="AI310" s="7">
        <f t="shared" ca="1" si="1737"/>
        <v>13.7123745819398</v>
      </c>
      <c r="AJ310" s="7">
        <f t="shared" ca="1" si="1737"/>
        <v>15.506958250497018</v>
      </c>
      <c r="AK310" s="7">
        <f t="shared" ca="1" si="1737"/>
        <v>23.529411764705884</v>
      </c>
      <c r="AL310" s="7">
        <f t="shared" ca="1" si="1737"/>
        <v>24.285714285714285</v>
      </c>
      <c r="AM310" s="7">
        <f t="shared" ca="1" si="1737"/>
        <v>22.38095238095238</v>
      </c>
      <c r="AN310" s="7">
        <f t="shared" ca="1" si="1737"/>
        <v>30.310880829015545</v>
      </c>
      <c r="AO310" s="7">
        <f t="shared" ca="1" si="1737"/>
        <v>31.578947368421051</v>
      </c>
      <c r="AX310" s="19"/>
    </row>
    <row r="311" spans="1:64">
      <c r="B311" t="s">
        <v>9</v>
      </c>
      <c r="C311">
        <f ca="1">INDIRECT(ADDRESS(185,2,1,TRUE,C309))</f>
        <v>826</v>
      </c>
      <c r="D311">
        <f t="shared" ref="D311:J311" ca="1" si="1738">INDIRECT(ADDRESS(185,2,1,TRUE,D309))</f>
        <v>250</v>
      </c>
      <c r="E311">
        <f t="shared" ca="1" si="1738"/>
        <v>273</v>
      </c>
      <c r="F311">
        <f t="shared" ca="1" si="1738"/>
        <v>432</v>
      </c>
      <c r="G311">
        <f t="shared" ca="1" si="1738"/>
        <v>351</v>
      </c>
      <c r="H311">
        <f t="shared" ca="1" si="1738"/>
        <v>279</v>
      </c>
      <c r="I311">
        <f t="shared" ca="1" si="1738"/>
        <v>256</v>
      </c>
      <c r="J311">
        <f t="shared" ca="1" si="1738"/>
        <v>466</v>
      </c>
      <c r="K311">
        <f t="shared" ref="K311:L311" ca="1" si="1739">INDIRECT(ADDRESS(185,2,1,TRUE,K309))</f>
        <v>384</v>
      </c>
      <c r="L311">
        <f t="shared" ca="1" si="1739"/>
        <v>230</v>
      </c>
      <c r="M311">
        <f t="shared" ref="M311:N311" ca="1" si="1740">INDIRECT(ADDRESS(185,2,1,TRUE,M309))</f>
        <v>252</v>
      </c>
      <c r="N311">
        <f t="shared" ca="1" si="1740"/>
        <v>415</v>
      </c>
      <c r="O311">
        <f t="shared" ref="O311:Q311" ca="1" si="1741">INDIRECT(ADDRESS(185,2,1,TRUE,O309))</f>
        <v>76</v>
      </c>
      <c r="P311">
        <f t="shared" ca="1" si="1741"/>
        <v>104</v>
      </c>
      <c r="Q311">
        <f t="shared" ca="1" si="1741"/>
        <v>480</v>
      </c>
      <c r="R311">
        <f t="shared" ref="R311:S311" ca="1" si="1742">INDIRECT(ADDRESS(185,2,1,TRUE,R309))</f>
        <v>787</v>
      </c>
      <c r="S311">
        <f t="shared" ca="1" si="1742"/>
        <v>39</v>
      </c>
      <c r="W311" s="4" t="s">
        <v>9</v>
      </c>
      <c r="X311" s="7">
        <f ca="1">C311*100/C$151</f>
        <v>78.442545109211778</v>
      </c>
      <c r="Y311" s="7">
        <f t="shared" ca="1" si="1736"/>
        <v>75.301204819277103</v>
      </c>
      <c r="Z311" s="7">
        <f t="shared" ca="1" si="1736"/>
        <v>75.414364640883974</v>
      </c>
      <c r="AA311" s="7">
        <f t="shared" ca="1" si="1736"/>
        <v>76.460176991150448</v>
      </c>
      <c r="AB311" s="7">
        <f t="shared" ca="1" si="1736"/>
        <v>76.138828633405637</v>
      </c>
      <c r="AC311" s="7">
        <f t="shared" ca="1" si="1736"/>
        <v>74.798927613941018</v>
      </c>
      <c r="AD311" s="7">
        <f t="shared" ca="1" si="1736"/>
        <v>70.136986301369859</v>
      </c>
      <c r="AE311" s="7">
        <f t="shared" ca="1" si="1736"/>
        <v>74.799357945425356</v>
      </c>
      <c r="AF311" s="11" t="s">
        <v>9</v>
      </c>
      <c r="AG311" s="7">
        <f t="shared" ca="1" si="1737"/>
        <v>79.833679833679838</v>
      </c>
      <c r="AH311" s="7">
        <f t="shared" ca="1" si="1737"/>
        <v>87.121212121212125</v>
      </c>
      <c r="AI311" s="7">
        <f t="shared" ca="1" si="1737"/>
        <v>84.280936454849495</v>
      </c>
      <c r="AJ311" s="7">
        <f t="shared" ca="1" si="1737"/>
        <v>82.504970178926442</v>
      </c>
      <c r="AK311" s="7">
        <f t="shared" ca="1" si="1737"/>
        <v>74.509803921568633</v>
      </c>
      <c r="AL311" s="7">
        <f t="shared" ca="1" si="1737"/>
        <v>74.285714285714292</v>
      </c>
      <c r="AM311" s="7">
        <f t="shared" ca="1" si="1737"/>
        <v>76.19047619047619</v>
      </c>
      <c r="AN311" s="7">
        <f t="shared" ca="1" si="1737"/>
        <v>67.962003454231436</v>
      </c>
      <c r="AO311" s="7">
        <f t="shared" ca="1" si="1737"/>
        <v>68.421052631578945</v>
      </c>
      <c r="AQ311" s="10">
        <f ca="1">Y311-$AX311</f>
        <v>-0.79146981536788985</v>
      </c>
      <c r="AR311" s="10">
        <f t="shared" ref="AR311:AR312" ca="1" si="1743">Z311-$AX311</f>
        <v>-0.67830999376101886</v>
      </c>
      <c r="AS311" s="10">
        <f t="shared" ref="AS311:AS312" ca="1" si="1744">AA311-$AX311</f>
        <v>0.36750235650545449</v>
      </c>
      <c r="AT311" s="10">
        <f t="shared" ref="AT311:AT312" ca="1" si="1745">AB311-$AX311</f>
        <v>4.6153998760644299E-2</v>
      </c>
      <c r="AU311" s="10">
        <f t="shared" ref="AU311:AU312" ca="1" si="1746">AC311-$AX311</f>
        <v>-1.2937470207039752</v>
      </c>
      <c r="AV311" s="10">
        <f t="shared" ref="AV311:AV312" ca="1" si="1747">AD311-$AX311</f>
        <v>-5.955688333275134</v>
      </c>
      <c r="AW311" s="10">
        <f t="shared" ref="AW311:AW312" ca="1" si="1748">AE311-$AX311</f>
        <v>-1.2933166892196368</v>
      </c>
      <c r="AX311" s="18">
        <f ca="1">AVERAGE(X311:AC311)</f>
        <v>76.092674634644993</v>
      </c>
      <c r="AY311" s="10">
        <f ca="1">AG311-$X311</f>
        <v>1.3911347244680599</v>
      </c>
      <c r="AZ311" s="10">
        <f t="shared" ref="AZ311:AZ312" ca="1" si="1749">AH311-$X311</f>
        <v>8.6786670120003464</v>
      </c>
      <c r="BA311" s="10">
        <f t="shared" ref="BA311:BA312" ca="1" si="1750">AI311-$X311</f>
        <v>5.8383913456377172</v>
      </c>
      <c r="BB311" s="10">
        <f t="shared" ref="BB311:BB312" ca="1" si="1751">AJ311-$X311</f>
        <v>4.0624250697146636</v>
      </c>
      <c r="BC311" s="10">
        <f t="shared" ref="BC311:BC312" ca="1" si="1752">AK311-$X311</f>
        <v>-3.9327411876431455</v>
      </c>
      <c r="BD311" s="10">
        <f t="shared" ref="BD311:BD312" ca="1" si="1753">AL311-$X311</f>
        <v>-4.1568308234974864</v>
      </c>
      <c r="BE311" s="10">
        <f t="shared" ref="BE311:BE312" ca="1" si="1754">AM311-$X311</f>
        <v>-2.2520689187355885</v>
      </c>
      <c r="BF311" s="10">
        <f t="shared" ref="BF311:BF312" ca="1" si="1755">AN311-$X311</f>
        <v>-10.480541654980343</v>
      </c>
      <c r="BG311" s="10">
        <f t="shared" ref="BG311:BG312" ca="1" si="1756">AO311-$X311</f>
        <v>-10.021492477632833</v>
      </c>
      <c r="BI311" s="3">
        <f ca="1">Y311-Z311</f>
        <v>-0.11315982160687099</v>
      </c>
      <c r="BJ311" s="3">
        <f ca="1">AG311-AH311</f>
        <v>-7.2875322875322865</v>
      </c>
      <c r="BK311" s="3">
        <f ca="1">AI311-AJ311</f>
        <v>1.7759662759230537</v>
      </c>
      <c r="BL311" s="3">
        <f ca="1">AK311-AL311</f>
        <v>0.22408963585434094</v>
      </c>
    </row>
    <row r="312" spans="1:64">
      <c r="B312" t="s">
        <v>10</v>
      </c>
      <c r="C312">
        <f ca="1">INDIRECT(ADDRESS(185,3,1,TRUE,C309))</f>
        <v>20</v>
      </c>
      <c r="D312">
        <f t="shared" ref="D312:J312" ca="1" si="1757">INDIRECT(ADDRESS(185,3,1,TRUE,D309))</f>
        <v>4</v>
      </c>
      <c r="E312">
        <f t="shared" ca="1" si="1757"/>
        <v>8</v>
      </c>
      <c r="F312">
        <f t="shared" ca="1" si="1757"/>
        <v>12</v>
      </c>
      <c r="G312">
        <f t="shared" ca="1" si="1757"/>
        <v>6</v>
      </c>
      <c r="H312">
        <f t="shared" ca="1" si="1757"/>
        <v>6</v>
      </c>
      <c r="I312">
        <f t="shared" ca="1" si="1757"/>
        <v>6</v>
      </c>
      <c r="J312">
        <f t="shared" ca="1" si="1757"/>
        <v>11</v>
      </c>
      <c r="K312">
        <f t="shared" ref="K312:L312" ca="1" si="1758">INDIRECT(ADDRESS(185,3,1,TRUE,K309))</f>
        <v>16</v>
      </c>
      <c r="L312">
        <f t="shared" ca="1" si="1758"/>
        <v>1</v>
      </c>
      <c r="M312">
        <f t="shared" ref="M312:N312" ca="1" si="1759">INDIRECT(ADDRESS(185,3,1,TRUE,M309))</f>
        <v>6</v>
      </c>
      <c r="N312">
        <f t="shared" ca="1" si="1759"/>
        <v>10</v>
      </c>
      <c r="O312">
        <f t="shared" ref="O312:Q312" ca="1" si="1760">INDIRECT(ADDRESS(185,3,1,TRUE,O309))</f>
        <v>2</v>
      </c>
      <c r="P312">
        <f t="shared" ca="1" si="1760"/>
        <v>2</v>
      </c>
      <c r="Q312">
        <f t="shared" ca="1" si="1760"/>
        <v>9</v>
      </c>
      <c r="R312">
        <f t="shared" ref="R312:S312" ca="1" si="1761">INDIRECT(ADDRESS(185,3,1,TRUE,R309))</f>
        <v>20</v>
      </c>
      <c r="S312">
        <f t="shared" ca="1" si="1761"/>
        <v>0</v>
      </c>
      <c r="V312" s="9"/>
      <c r="W312" s="4" t="s">
        <v>10</v>
      </c>
      <c r="X312" s="7">
        <f ca="1">C312*100/C$151</f>
        <v>1.899335232668566</v>
      </c>
      <c r="Y312" s="7">
        <f t="shared" ca="1" si="1736"/>
        <v>1.2048192771084338</v>
      </c>
      <c r="Z312" s="7">
        <f t="shared" ca="1" si="1736"/>
        <v>2.2099447513812156</v>
      </c>
      <c r="AA312" s="7">
        <f t="shared" ca="1" si="1736"/>
        <v>2.1238938053097347</v>
      </c>
      <c r="AB312" s="7">
        <f t="shared" ca="1" si="1736"/>
        <v>1.3015184381778742</v>
      </c>
      <c r="AC312" s="7">
        <f t="shared" ca="1" si="1736"/>
        <v>1.6085790884718498</v>
      </c>
      <c r="AD312" s="7">
        <f t="shared" ca="1" si="1736"/>
        <v>1.6438356164383561</v>
      </c>
      <c r="AE312" s="7">
        <f t="shared" ca="1" si="1736"/>
        <v>1.7656500802568218</v>
      </c>
      <c r="AF312" s="11" t="s">
        <v>10</v>
      </c>
      <c r="AG312" s="7">
        <f t="shared" ca="1" si="1737"/>
        <v>3.3264033264033266</v>
      </c>
      <c r="AH312" s="7">
        <f t="shared" ca="1" si="1737"/>
        <v>0.37878787878787878</v>
      </c>
      <c r="AI312" s="7">
        <f t="shared" ca="1" si="1737"/>
        <v>2.0066889632107023</v>
      </c>
      <c r="AJ312" s="7">
        <f t="shared" ca="1" si="1737"/>
        <v>1.9880715705765408</v>
      </c>
      <c r="AK312" s="7">
        <f t="shared" ca="1" si="1737"/>
        <v>1.9607843137254901</v>
      </c>
      <c r="AL312" s="7">
        <f t="shared" ca="1" si="1737"/>
        <v>1.4285714285714286</v>
      </c>
      <c r="AM312" s="7">
        <f t="shared" ca="1" si="1737"/>
        <v>1.4285714285714286</v>
      </c>
      <c r="AN312" s="7">
        <f t="shared" ca="1" si="1737"/>
        <v>1.7271157167530224</v>
      </c>
      <c r="AO312" s="7">
        <f t="shared" ca="1" si="1737"/>
        <v>0</v>
      </c>
      <c r="AQ312" s="10">
        <f ca="1">Y312-$AX312</f>
        <v>-0.51986248841117844</v>
      </c>
      <c r="AR312" s="10">
        <f t="shared" ca="1" si="1743"/>
        <v>0.48526298586160332</v>
      </c>
      <c r="AS312" s="10">
        <f t="shared" ca="1" si="1744"/>
        <v>0.39921203979012243</v>
      </c>
      <c r="AT312" s="10">
        <f t="shared" ca="1" si="1745"/>
        <v>-0.42316332734173812</v>
      </c>
      <c r="AU312" s="10">
        <f t="shared" ca="1" si="1746"/>
        <v>-0.11610267704776245</v>
      </c>
      <c r="AV312" s="10">
        <f t="shared" ca="1" si="1747"/>
        <v>-8.0846149081256202E-2</v>
      </c>
      <c r="AW312" s="10">
        <f t="shared" ca="1" si="1748"/>
        <v>4.0968314737209521E-2</v>
      </c>
      <c r="AX312" s="18">
        <f ca="1">AVERAGE(X312:AC312)</f>
        <v>1.7246817655196123</v>
      </c>
      <c r="AY312" s="10">
        <f ca="1">AG312-$X312</f>
        <v>1.4270680937347606</v>
      </c>
      <c r="AZ312" s="10">
        <f t="shared" ca="1" si="1749"/>
        <v>-1.5205473538806871</v>
      </c>
      <c r="BA312" s="10">
        <f t="shared" ca="1" si="1750"/>
        <v>0.10735373054213637</v>
      </c>
      <c r="BB312" s="10">
        <f t="shared" ca="1" si="1751"/>
        <v>8.873633790797486E-2</v>
      </c>
      <c r="BC312" s="10">
        <f t="shared" ca="1" si="1752"/>
        <v>6.1449081056924149E-2</v>
      </c>
      <c r="BD312" s="10">
        <f t="shared" ca="1" si="1753"/>
        <v>-0.47076380409713736</v>
      </c>
      <c r="BE312" s="10">
        <f t="shared" ca="1" si="1754"/>
        <v>-0.47076380409713736</v>
      </c>
      <c r="BF312" s="10">
        <f t="shared" ca="1" si="1755"/>
        <v>-0.17221951591554352</v>
      </c>
      <c r="BG312" s="10">
        <f t="shared" ca="1" si="1756"/>
        <v>-1.899335232668566</v>
      </c>
      <c r="BI312" s="3">
        <f ca="1">Y312-Z312</f>
        <v>-1.0051254742727818</v>
      </c>
      <c r="BJ312" s="3">
        <f ca="1">AG312-AH312</f>
        <v>2.9476154476154477</v>
      </c>
      <c r="BK312" s="3">
        <f ca="1">AI312-AJ312</f>
        <v>1.8617392634161511E-2</v>
      </c>
      <c r="BL312" s="3">
        <f ca="1">AK312-AL312</f>
        <v>0.53221288515406151</v>
      </c>
    </row>
    <row r="313" spans="1:64">
      <c r="B313">
        <f ca="1">SUM(C311:C312)</f>
        <v>846</v>
      </c>
      <c r="U313" s="1" t="s">
        <v>72</v>
      </c>
      <c r="X313" s="7"/>
      <c r="Y313" s="7"/>
      <c r="Z313" s="7"/>
      <c r="AA313" s="7"/>
      <c r="AB313" s="7"/>
      <c r="AC313" s="7"/>
      <c r="AD313" s="7"/>
      <c r="AE313" s="7"/>
      <c r="AG313" s="7"/>
      <c r="AH313" s="7"/>
      <c r="AI313" s="7"/>
      <c r="AJ313" s="7"/>
      <c r="AX313" s="19"/>
    </row>
    <row r="314" spans="1:64">
      <c r="A314" s="1" t="s">
        <v>72</v>
      </c>
      <c r="B314" t="s">
        <v>92</v>
      </c>
      <c r="C314">
        <f ca="1">INDIRECT(ADDRESS(188,1,1,TRUE,C309))-B$151</f>
        <v>212</v>
      </c>
      <c r="D314">
        <f t="shared" ref="D314:J314" ca="1" si="1762">INDIRECT(ADDRESS(188,1,1,TRUE,D309))</f>
        <v>82</v>
      </c>
      <c r="E314">
        <f t="shared" ca="1" si="1762"/>
        <v>84</v>
      </c>
      <c r="F314">
        <f t="shared" ca="1" si="1762"/>
        <v>127</v>
      </c>
      <c r="G314">
        <f t="shared" ca="1" si="1762"/>
        <v>108</v>
      </c>
      <c r="H314">
        <f t="shared" ca="1" si="1762"/>
        <v>95</v>
      </c>
      <c r="I314">
        <f t="shared" ca="1" si="1762"/>
        <v>106</v>
      </c>
      <c r="J314">
        <f t="shared" ca="1" si="1762"/>
        <v>149</v>
      </c>
      <c r="K314">
        <f t="shared" ref="K314:L314" ca="1" si="1763">INDIRECT(ADDRESS(188,1,1,TRUE,K309))</f>
        <v>85</v>
      </c>
      <c r="L314">
        <f t="shared" ca="1" si="1763"/>
        <v>35</v>
      </c>
      <c r="M314">
        <f t="shared" ref="M314:N314" ca="1" si="1764">INDIRECT(ADDRESS(188,1,1,TRUE,M309))</f>
        <v>43</v>
      </c>
      <c r="N314">
        <f t="shared" ca="1" si="1764"/>
        <v>84</v>
      </c>
      <c r="O314">
        <f t="shared" ref="O314:Q314" ca="1" si="1765">INDIRECT(ADDRESS(188,1,1,TRUE,O309))</f>
        <v>24</v>
      </c>
      <c r="P314">
        <f t="shared" ca="1" si="1765"/>
        <v>33</v>
      </c>
      <c r="Q314">
        <f t="shared" ca="1" si="1765"/>
        <v>149</v>
      </c>
      <c r="R314">
        <f t="shared" ref="R314:S314" ca="1" si="1766">INDIRECT(ADDRESS(188,1,1,TRUE,R309))</f>
        <v>360</v>
      </c>
      <c r="S314">
        <f t="shared" ca="1" si="1766"/>
        <v>18</v>
      </c>
      <c r="W314" s="4" t="s">
        <v>92</v>
      </c>
      <c r="X314" s="7">
        <f ca="1">C314*100/C$151</f>
        <v>20.1329534662868</v>
      </c>
      <c r="Y314" s="7">
        <f t="shared" ref="Y314:AE316" ca="1" si="1767">D314*100/D$6</f>
        <v>24.698795180722893</v>
      </c>
      <c r="Z314" s="7">
        <f t="shared" ca="1" si="1767"/>
        <v>23.204419889502763</v>
      </c>
      <c r="AA314" s="7">
        <f t="shared" ca="1" si="1767"/>
        <v>22.477876106194689</v>
      </c>
      <c r="AB314" s="7">
        <f t="shared" ca="1" si="1767"/>
        <v>23.427331887201735</v>
      </c>
      <c r="AC314" s="7">
        <f t="shared" ca="1" si="1767"/>
        <v>25.469168900804288</v>
      </c>
      <c r="AD314" s="7">
        <f t="shared" ca="1" si="1767"/>
        <v>29.041095890410958</v>
      </c>
      <c r="AE314" s="7">
        <f t="shared" ca="1" si="1767"/>
        <v>23.91653290529695</v>
      </c>
      <c r="AF314" s="11" t="s">
        <v>92</v>
      </c>
      <c r="AG314" s="7">
        <f t="shared" ref="AG314:AO316" ca="1" si="1768">K314*100/K$6</f>
        <v>17.671517671517673</v>
      </c>
      <c r="AH314" s="7">
        <f t="shared" ca="1" si="1768"/>
        <v>13.257575757575758</v>
      </c>
      <c r="AI314" s="7">
        <f t="shared" ca="1" si="1768"/>
        <v>14.381270903010034</v>
      </c>
      <c r="AJ314" s="7">
        <f t="shared" ca="1" si="1768"/>
        <v>16.699801192842941</v>
      </c>
      <c r="AK314" s="7">
        <f t="shared" ca="1" si="1768"/>
        <v>23.529411764705884</v>
      </c>
      <c r="AL314" s="7">
        <f t="shared" ca="1" si="1768"/>
        <v>23.571428571428573</v>
      </c>
      <c r="AM314" s="7">
        <f t="shared" ca="1" si="1768"/>
        <v>23.650793650793652</v>
      </c>
      <c r="AN314" s="7">
        <f t="shared" ca="1" si="1768"/>
        <v>31.088082901554404</v>
      </c>
      <c r="AO314" s="7">
        <f t="shared" ca="1" si="1768"/>
        <v>31.578947368421051</v>
      </c>
      <c r="AX314" s="19"/>
    </row>
    <row r="315" spans="1:64">
      <c r="B315" t="s">
        <v>9</v>
      </c>
      <c r="C315">
        <f ca="1">INDIRECT(ADDRESS(188,2,1,TRUE,C309))</f>
        <v>823</v>
      </c>
      <c r="D315">
        <f t="shared" ref="D315:J315" ca="1" si="1769">INDIRECT(ADDRESS(188,2,1,TRUE,D309))</f>
        <v>245</v>
      </c>
      <c r="E315">
        <f t="shared" ca="1" si="1769"/>
        <v>274</v>
      </c>
      <c r="F315">
        <f t="shared" ca="1" si="1769"/>
        <v>427</v>
      </c>
      <c r="G315">
        <f t="shared" ca="1" si="1769"/>
        <v>349</v>
      </c>
      <c r="H315">
        <f t="shared" ca="1" si="1769"/>
        <v>275</v>
      </c>
      <c r="I315">
        <f t="shared" ca="1" si="1769"/>
        <v>254</v>
      </c>
      <c r="J315">
        <f t="shared" ca="1" si="1769"/>
        <v>468</v>
      </c>
      <c r="K315">
        <f t="shared" ref="K315:L315" ca="1" si="1770">INDIRECT(ADDRESS(188,2,1,TRUE,K309))</f>
        <v>390</v>
      </c>
      <c r="L315">
        <f t="shared" ca="1" si="1770"/>
        <v>221</v>
      </c>
      <c r="M315">
        <f t="shared" ref="M315:N315" ca="1" si="1771">INDIRECT(ADDRESS(188,2,1,TRUE,M309))</f>
        <v>255</v>
      </c>
      <c r="N315">
        <f t="shared" ca="1" si="1771"/>
        <v>411</v>
      </c>
      <c r="O315">
        <f t="shared" ref="O315:Q315" ca="1" si="1772">INDIRECT(ADDRESS(188,2,1,TRUE,O309))</f>
        <v>77</v>
      </c>
      <c r="P315">
        <f t="shared" ca="1" si="1772"/>
        <v>104</v>
      </c>
      <c r="Q315">
        <f t="shared" ca="1" si="1772"/>
        <v>474</v>
      </c>
      <c r="R315">
        <f t="shared" ref="R315:S315" ca="1" si="1773">INDIRECT(ADDRESS(188,2,1,TRUE,R309))</f>
        <v>785</v>
      </c>
      <c r="S315">
        <f t="shared" ca="1" si="1773"/>
        <v>38</v>
      </c>
      <c r="W315" s="4" t="s">
        <v>9</v>
      </c>
      <c r="X315" s="7">
        <f ca="1">C315*100/C$151</f>
        <v>78.15764482431149</v>
      </c>
      <c r="Y315" s="7">
        <f t="shared" ca="1" si="1767"/>
        <v>73.795180722891573</v>
      </c>
      <c r="Z315" s="7">
        <f t="shared" ca="1" si="1767"/>
        <v>75.690607734806633</v>
      </c>
      <c r="AA315" s="7">
        <f t="shared" ca="1" si="1767"/>
        <v>75.575221238938056</v>
      </c>
      <c r="AB315" s="7">
        <f t="shared" ca="1" si="1767"/>
        <v>75.70498915401302</v>
      </c>
      <c r="AC315" s="7">
        <f t="shared" ca="1" si="1767"/>
        <v>73.72654155495978</v>
      </c>
      <c r="AD315" s="7">
        <f t="shared" ca="1" si="1767"/>
        <v>69.589041095890408</v>
      </c>
      <c r="AE315" s="7">
        <f t="shared" ca="1" si="1767"/>
        <v>75.120385232744781</v>
      </c>
      <c r="AF315" s="11" t="s">
        <v>9</v>
      </c>
      <c r="AG315" s="7">
        <f t="shared" ca="1" si="1768"/>
        <v>81.081081081081081</v>
      </c>
      <c r="AH315" s="7">
        <f t="shared" ca="1" si="1768"/>
        <v>83.712121212121218</v>
      </c>
      <c r="AI315" s="7">
        <f t="shared" ca="1" si="1768"/>
        <v>85.284280936454849</v>
      </c>
      <c r="AJ315" s="7">
        <f t="shared" ca="1" si="1768"/>
        <v>81.709741550695824</v>
      </c>
      <c r="AK315" s="7">
        <f t="shared" ca="1" si="1768"/>
        <v>75.490196078431367</v>
      </c>
      <c r="AL315" s="7">
        <f t="shared" ca="1" si="1768"/>
        <v>74.285714285714292</v>
      </c>
      <c r="AM315" s="7">
        <f t="shared" ca="1" si="1768"/>
        <v>75.238095238095241</v>
      </c>
      <c r="AN315" s="7">
        <f t="shared" ca="1" si="1768"/>
        <v>67.789291882556128</v>
      </c>
      <c r="AO315" s="7">
        <f t="shared" ca="1" si="1768"/>
        <v>66.666666666666671</v>
      </c>
      <c r="AQ315" s="10">
        <f ca="1">Y315-$AX315</f>
        <v>-1.6465168154285266</v>
      </c>
      <c r="AR315" s="10">
        <f t="shared" ref="AR315:AR316" ca="1" si="1774">Z315-$AX315</f>
        <v>0.24891019648653412</v>
      </c>
      <c r="AS315" s="10">
        <f t="shared" ref="AS315:AS316" ca="1" si="1775">AA315-$AX315</f>
        <v>0.13352370061795682</v>
      </c>
      <c r="AT315" s="10">
        <f t="shared" ref="AT315:AT316" ca="1" si="1776">AB315-$AX315</f>
        <v>0.26329161569292125</v>
      </c>
      <c r="AU315" s="10">
        <f t="shared" ref="AU315:AU316" ca="1" si="1777">AC315-$AX315</f>
        <v>-1.7151559833603187</v>
      </c>
      <c r="AV315" s="10">
        <f t="shared" ref="AV315:AV316" ca="1" si="1778">AD315-$AX315</f>
        <v>-5.8526564424296907</v>
      </c>
      <c r="AW315" s="10">
        <f t="shared" ref="AW315:AW316" ca="1" si="1779">AE315-$AX315</f>
        <v>-0.32131230557531865</v>
      </c>
      <c r="AX315" s="18">
        <f ca="1">AVERAGE(X315:AC315)</f>
        <v>75.441697538320099</v>
      </c>
      <c r="AY315" s="10">
        <f ca="1">AG315-$X315</f>
        <v>2.9234362567695911</v>
      </c>
      <c r="AZ315" s="10">
        <f t="shared" ref="AZ315:AZ316" ca="1" si="1780">AH315-$X315</f>
        <v>5.5544763878097285</v>
      </c>
      <c r="BA315" s="10">
        <f t="shared" ref="BA315:BA316" ca="1" si="1781">AI315-$X315</f>
        <v>7.126636112143359</v>
      </c>
      <c r="BB315" s="10">
        <f t="shared" ref="BB315:BB316" ca="1" si="1782">AJ315-$X315</f>
        <v>3.5520967263843346</v>
      </c>
      <c r="BC315" s="10">
        <f t="shared" ref="BC315:BC316" ca="1" si="1783">AK315-$X315</f>
        <v>-2.6674487458801224</v>
      </c>
      <c r="BD315" s="10">
        <f t="shared" ref="BD315:BD316" ca="1" si="1784">AL315-$X315</f>
        <v>-3.8719305385971978</v>
      </c>
      <c r="BE315" s="10">
        <f t="shared" ref="BE315:BE316" ca="1" si="1785">AM315-$X315</f>
        <v>-2.9195495862162488</v>
      </c>
      <c r="BF315" s="10">
        <f t="shared" ref="BF315:BF316" ca="1" si="1786">AN315-$X315</f>
        <v>-10.368352941755361</v>
      </c>
      <c r="BG315" s="10">
        <f t="shared" ref="BG315:BG316" ca="1" si="1787">AO315-$X315</f>
        <v>-11.490978157644818</v>
      </c>
      <c r="BI315" s="3">
        <f ca="1">Y315-Z315</f>
        <v>-1.8954270119150607</v>
      </c>
      <c r="BJ315" s="3">
        <f ca="1">AG315-AH315</f>
        <v>-2.6310401310401375</v>
      </c>
      <c r="BK315" s="3">
        <f ca="1">AI315-AJ315</f>
        <v>3.5745393857590244</v>
      </c>
      <c r="BL315" s="3">
        <f ca="1">AK315-AL315</f>
        <v>1.2044817927170755</v>
      </c>
    </row>
    <row r="316" spans="1:64">
      <c r="B316" t="s">
        <v>10</v>
      </c>
      <c r="C316">
        <f ca="1">INDIRECT(ADDRESS(188,3,1,TRUE,C309))</f>
        <v>14</v>
      </c>
      <c r="D316">
        <f t="shared" ref="D316:J316" ca="1" si="1788">INDIRECT(ADDRESS(188,3,1,TRUE,D309))</f>
        <v>5</v>
      </c>
      <c r="E316">
        <f t="shared" ca="1" si="1788"/>
        <v>4</v>
      </c>
      <c r="F316">
        <f t="shared" ca="1" si="1788"/>
        <v>11</v>
      </c>
      <c r="G316">
        <f t="shared" ca="1" si="1788"/>
        <v>4</v>
      </c>
      <c r="H316">
        <f t="shared" ca="1" si="1788"/>
        <v>3</v>
      </c>
      <c r="I316">
        <f t="shared" ca="1" si="1788"/>
        <v>5</v>
      </c>
      <c r="J316">
        <f t="shared" ca="1" si="1788"/>
        <v>6</v>
      </c>
      <c r="K316">
        <f t="shared" ref="K316:L316" ca="1" si="1789">INDIRECT(ADDRESS(188,3,1,TRUE,K309))</f>
        <v>6</v>
      </c>
      <c r="L316">
        <f t="shared" ca="1" si="1789"/>
        <v>8</v>
      </c>
      <c r="M316">
        <f t="shared" ref="M316:N316" ca="1" si="1790">INDIRECT(ADDRESS(188,3,1,TRUE,M309))</f>
        <v>1</v>
      </c>
      <c r="N316">
        <f t="shared" ca="1" si="1790"/>
        <v>8</v>
      </c>
      <c r="O316">
        <f t="shared" ref="O316:Q316" ca="1" si="1791">INDIRECT(ADDRESS(188,3,1,TRUE,O309))</f>
        <v>1</v>
      </c>
      <c r="P316">
        <f t="shared" ca="1" si="1791"/>
        <v>3</v>
      </c>
      <c r="Q316">
        <f t="shared" ca="1" si="1791"/>
        <v>7</v>
      </c>
      <c r="R316">
        <f t="shared" ref="R316:S316" ca="1" si="1792">INDIRECT(ADDRESS(188,3,1,TRUE,R309))</f>
        <v>13</v>
      </c>
      <c r="S316">
        <f t="shared" ca="1" si="1792"/>
        <v>1</v>
      </c>
      <c r="V316" s="9"/>
      <c r="W316" s="4" t="s">
        <v>10</v>
      </c>
      <c r="X316" s="7">
        <f ca="1">C316*100/C$151</f>
        <v>1.3295346628679963</v>
      </c>
      <c r="Y316" s="7">
        <f t="shared" ca="1" si="1767"/>
        <v>1.5060240963855422</v>
      </c>
      <c r="Z316" s="7">
        <f t="shared" ca="1" si="1767"/>
        <v>1.1049723756906078</v>
      </c>
      <c r="AA316" s="7">
        <f t="shared" ca="1" si="1767"/>
        <v>1.9469026548672566</v>
      </c>
      <c r="AB316" s="7">
        <f t="shared" ca="1" si="1767"/>
        <v>0.86767895878524948</v>
      </c>
      <c r="AC316" s="7">
        <f t="shared" ca="1" si="1767"/>
        <v>0.80428954423592491</v>
      </c>
      <c r="AD316" s="7">
        <f t="shared" ca="1" si="1767"/>
        <v>1.3698630136986301</v>
      </c>
      <c r="AE316" s="7">
        <f t="shared" ca="1" si="1767"/>
        <v>0.96308186195826651</v>
      </c>
      <c r="AF316" s="11" t="s">
        <v>10</v>
      </c>
      <c r="AG316" s="7">
        <f t="shared" ca="1" si="1768"/>
        <v>1.2474012474012475</v>
      </c>
      <c r="AH316" s="7">
        <f t="shared" ca="1" si="1768"/>
        <v>3.0303030303030303</v>
      </c>
      <c r="AI316" s="7">
        <f t="shared" ca="1" si="1768"/>
        <v>0.33444816053511706</v>
      </c>
      <c r="AJ316" s="7">
        <f t="shared" ca="1" si="1768"/>
        <v>1.5904572564612327</v>
      </c>
      <c r="AK316" s="7">
        <f t="shared" ca="1" si="1768"/>
        <v>0.98039215686274506</v>
      </c>
      <c r="AL316" s="7">
        <f t="shared" ca="1" si="1768"/>
        <v>2.1428571428571428</v>
      </c>
      <c r="AM316" s="7">
        <f t="shared" ca="1" si="1768"/>
        <v>1.1111111111111112</v>
      </c>
      <c r="AN316" s="7">
        <f t="shared" ca="1" si="1768"/>
        <v>1.1226252158894645</v>
      </c>
      <c r="AO316" s="7">
        <f t="shared" ca="1" si="1768"/>
        <v>1.7543859649122806</v>
      </c>
      <c r="AQ316" s="10">
        <f ca="1">Y316-$AX316</f>
        <v>0.24612371424677937</v>
      </c>
      <c r="AR316" s="10">
        <f t="shared" ca="1" si="1774"/>
        <v>-0.15492800644815508</v>
      </c>
      <c r="AS316" s="10">
        <f t="shared" ca="1" si="1775"/>
        <v>0.68700227272849368</v>
      </c>
      <c r="AT316" s="10">
        <f t="shared" ca="1" si="1776"/>
        <v>-0.3922214233535134</v>
      </c>
      <c r="AU316" s="10">
        <f t="shared" ca="1" si="1777"/>
        <v>-0.45561083790283796</v>
      </c>
      <c r="AV316" s="10">
        <f t="shared" ca="1" si="1778"/>
        <v>0.10996263155986719</v>
      </c>
      <c r="AW316" s="10">
        <f t="shared" ca="1" si="1779"/>
        <v>-0.29681852018049637</v>
      </c>
      <c r="AX316" s="18">
        <f ca="1">AVERAGE(X316:AC316)</f>
        <v>1.2599003821387629</v>
      </c>
      <c r="AY316" s="10">
        <f ca="1">AG316-$X316</f>
        <v>-8.2133415466748794E-2</v>
      </c>
      <c r="AZ316" s="10">
        <f t="shared" ca="1" si="1780"/>
        <v>1.700768367435034</v>
      </c>
      <c r="BA316" s="10">
        <f t="shared" ca="1" si="1781"/>
        <v>-0.99508650233287921</v>
      </c>
      <c r="BB316" s="10">
        <f t="shared" ca="1" si="1782"/>
        <v>0.26092259359323644</v>
      </c>
      <c r="BC316" s="10">
        <f t="shared" ca="1" si="1783"/>
        <v>-0.34914250600525121</v>
      </c>
      <c r="BD316" s="10">
        <f t="shared" ca="1" si="1784"/>
        <v>0.81332247998914653</v>
      </c>
      <c r="BE316" s="10">
        <f t="shared" ca="1" si="1785"/>
        <v>-0.2184235517568851</v>
      </c>
      <c r="BF316" s="10">
        <f t="shared" ca="1" si="1786"/>
        <v>-0.20690944697853175</v>
      </c>
      <c r="BG316" s="10">
        <f t="shared" ca="1" si="1787"/>
        <v>0.42485130204428434</v>
      </c>
      <c r="BI316" s="3">
        <f ca="1">Y316-Z316</f>
        <v>0.40105172069493444</v>
      </c>
      <c r="BJ316" s="3">
        <f ca="1">AG316-AH316</f>
        <v>-1.7829017829017828</v>
      </c>
      <c r="BK316" s="3">
        <f ca="1">AI316-AJ316</f>
        <v>-1.2560090959261156</v>
      </c>
      <c r="BL316" s="3">
        <f ca="1">AK316-AL316</f>
        <v>-1.1624649859943976</v>
      </c>
    </row>
    <row r="317" spans="1:64">
      <c r="B317">
        <f ca="1">SUM(C315:C316)</f>
        <v>837</v>
      </c>
      <c r="Y317" s="7"/>
      <c r="Z317" s="7"/>
      <c r="AA317" s="7"/>
      <c r="AB317" s="7"/>
      <c r="AC317" s="7"/>
      <c r="AG317" s="7"/>
      <c r="AX317" s="19"/>
    </row>
    <row r="318" spans="1:64">
      <c r="C318" t="s">
        <v>102</v>
      </c>
      <c r="D318" t="s">
        <v>103</v>
      </c>
      <c r="E318" t="s">
        <v>104</v>
      </c>
      <c r="F318" t="s">
        <v>97</v>
      </c>
      <c r="G318" t="s">
        <v>98</v>
      </c>
      <c r="H318" t="s">
        <v>99</v>
      </c>
      <c r="I318" t="s">
        <v>100</v>
      </c>
      <c r="J318" t="s">
        <v>101</v>
      </c>
      <c r="K318" t="s">
        <v>106</v>
      </c>
      <c r="L318" t="s">
        <v>108</v>
      </c>
      <c r="M318" t="s">
        <v>109</v>
      </c>
      <c r="N318" t="s">
        <v>112</v>
      </c>
      <c r="O318" t="s">
        <v>117</v>
      </c>
      <c r="P318" t="s">
        <v>118</v>
      </c>
      <c r="Q318" t="s">
        <v>121</v>
      </c>
      <c r="R318" t="s">
        <v>119</v>
      </c>
      <c r="S318" t="s">
        <v>120</v>
      </c>
      <c r="U318" s="1" t="s">
        <v>73</v>
      </c>
      <c r="V318" s="1" t="s">
        <v>144</v>
      </c>
      <c r="X318" s="8" t="s">
        <v>102</v>
      </c>
      <c r="Y318" s="8" t="s">
        <v>103</v>
      </c>
      <c r="Z318" s="8" t="s">
        <v>104</v>
      </c>
      <c r="AA318" s="8" t="s">
        <v>97</v>
      </c>
      <c r="AB318" s="8" t="s">
        <v>98</v>
      </c>
      <c r="AC318" s="8" t="s">
        <v>99</v>
      </c>
      <c r="AD318" s="8" t="s">
        <v>100</v>
      </c>
      <c r="AE318" s="8" t="s">
        <v>101</v>
      </c>
      <c r="AG318" s="8" t="s">
        <v>106</v>
      </c>
      <c r="AH318" s="8" t="s">
        <v>108</v>
      </c>
      <c r="AI318" s="8" t="s">
        <v>109</v>
      </c>
      <c r="AJ318" s="8" t="s">
        <v>112</v>
      </c>
      <c r="AK318" s="12" t="s">
        <v>117</v>
      </c>
      <c r="AL318" s="12" t="s">
        <v>118</v>
      </c>
      <c r="AM318" s="12" t="s">
        <v>121</v>
      </c>
      <c r="AN318" s="12" t="s">
        <v>119</v>
      </c>
      <c r="AO318" s="12" t="s">
        <v>120</v>
      </c>
      <c r="AX318" s="19"/>
    </row>
    <row r="319" spans="1:64">
      <c r="A319" s="1" t="s">
        <v>73</v>
      </c>
      <c r="B319" t="s">
        <v>92</v>
      </c>
      <c r="C319">
        <f ca="1">INDIRECT(ADDRESS(191,1,1,TRUE,C318))-B$151</f>
        <v>200</v>
      </c>
      <c r="D319">
        <f t="shared" ref="D319:N319" ca="1" si="1793">INDIRECT(ADDRESS(191,1,1,TRUE,D318))</f>
        <v>78</v>
      </c>
      <c r="E319">
        <f t="shared" ca="1" si="1793"/>
        <v>79</v>
      </c>
      <c r="F319">
        <f t="shared" ca="1" si="1793"/>
        <v>121</v>
      </c>
      <c r="G319">
        <f t="shared" ca="1" si="1793"/>
        <v>103</v>
      </c>
      <c r="H319">
        <f t="shared" ca="1" si="1793"/>
        <v>90</v>
      </c>
      <c r="I319">
        <f t="shared" ca="1" si="1793"/>
        <v>105</v>
      </c>
      <c r="J319">
        <f t="shared" ca="1" si="1793"/>
        <v>143</v>
      </c>
      <c r="K319">
        <f t="shared" ca="1" si="1793"/>
        <v>77</v>
      </c>
      <c r="L319">
        <f t="shared" ca="1" si="1793"/>
        <v>36</v>
      </c>
      <c r="M319">
        <f t="shared" ca="1" si="1793"/>
        <v>41</v>
      </c>
      <c r="N319">
        <f t="shared" ca="1" si="1793"/>
        <v>76</v>
      </c>
      <c r="O319">
        <f t="shared" ref="O319:Q319" ca="1" si="1794">INDIRECT(ADDRESS(191,1,1,TRUE,O318))</f>
        <v>25</v>
      </c>
      <c r="P319">
        <f t="shared" ca="1" si="1794"/>
        <v>32</v>
      </c>
      <c r="Q319">
        <f t="shared" ca="1" si="1794"/>
        <v>140</v>
      </c>
      <c r="R319">
        <f t="shared" ref="R319:S319" ca="1" si="1795">INDIRECT(ADDRESS(191,1,1,TRUE,R318))</f>
        <v>348</v>
      </c>
      <c r="S319">
        <f t="shared" ca="1" si="1795"/>
        <v>18</v>
      </c>
      <c r="W319" s="4" t="s">
        <v>92</v>
      </c>
      <c r="X319" s="7">
        <f ca="1">C319*100/C$151</f>
        <v>18.99335232668566</v>
      </c>
      <c r="Y319" s="7">
        <f t="shared" ref="Y319:AE321" ca="1" si="1796">D319*100/D$6</f>
        <v>23.493975903614459</v>
      </c>
      <c r="Z319" s="7">
        <f t="shared" ca="1" si="1796"/>
        <v>21.823204419889503</v>
      </c>
      <c r="AA319" s="7">
        <f t="shared" ca="1" si="1796"/>
        <v>21.415929203539822</v>
      </c>
      <c r="AB319" s="7">
        <f t="shared" ca="1" si="1796"/>
        <v>22.342733188720175</v>
      </c>
      <c r="AC319" s="7">
        <f t="shared" ca="1" si="1796"/>
        <v>24.128686327077748</v>
      </c>
      <c r="AD319" s="7">
        <f t="shared" ca="1" si="1796"/>
        <v>28.767123287671232</v>
      </c>
      <c r="AE319" s="7">
        <f t="shared" ca="1" si="1796"/>
        <v>22.953451043338685</v>
      </c>
      <c r="AF319" s="11" t="s">
        <v>92</v>
      </c>
      <c r="AG319" s="7">
        <f t="shared" ref="AG319:AO321" ca="1" si="1797">K319*100/K$6</f>
        <v>16.008316008316008</v>
      </c>
      <c r="AH319" s="7">
        <f t="shared" ca="1" si="1797"/>
        <v>13.636363636363637</v>
      </c>
      <c r="AI319" s="7">
        <f t="shared" ca="1" si="1797"/>
        <v>13.7123745819398</v>
      </c>
      <c r="AJ319" s="7">
        <f t="shared" ca="1" si="1797"/>
        <v>15.109343936381709</v>
      </c>
      <c r="AK319" s="7">
        <f t="shared" ca="1" si="1797"/>
        <v>24.509803921568629</v>
      </c>
      <c r="AL319" s="7">
        <f t="shared" ca="1" si="1797"/>
        <v>22.857142857142858</v>
      </c>
      <c r="AM319" s="7">
        <f t="shared" ca="1" si="1797"/>
        <v>22.222222222222221</v>
      </c>
      <c r="AN319" s="7">
        <f t="shared" ca="1" si="1797"/>
        <v>30.051813471502591</v>
      </c>
      <c r="AO319" s="7">
        <f t="shared" ca="1" si="1797"/>
        <v>31.578947368421051</v>
      </c>
      <c r="AX319" s="19"/>
    </row>
    <row r="320" spans="1:64">
      <c r="B320" t="s">
        <v>9</v>
      </c>
      <c r="C320">
        <f ca="1">INDIRECT(ADDRESS(191,2,1,TRUE,C318))</f>
        <v>826</v>
      </c>
      <c r="D320">
        <f t="shared" ref="D320:J320" ca="1" si="1798">INDIRECT(ADDRESS(191,2,1,TRUE,D318))</f>
        <v>242</v>
      </c>
      <c r="E320">
        <f t="shared" ca="1" si="1798"/>
        <v>279</v>
      </c>
      <c r="F320">
        <f t="shared" ca="1" si="1798"/>
        <v>435</v>
      </c>
      <c r="G320">
        <f t="shared" ca="1" si="1798"/>
        <v>352</v>
      </c>
      <c r="H320">
        <f t="shared" ca="1" si="1798"/>
        <v>273</v>
      </c>
      <c r="I320">
        <f t="shared" ca="1" si="1798"/>
        <v>254</v>
      </c>
      <c r="J320">
        <f t="shared" ca="1" si="1798"/>
        <v>468</v>
      </c>
      <c r="K320">
        <f t="shared" ref="K320:L320" ca="1" si="1799">INDIRECT(ADDRESS(191,2,1,TRUE,K318))</f>
        <v>392</v>
      </c>
      <c r="L320">
        <f t="shared" ca="1" si="1799"/>
        <v>221</v>
      </c>
      <c r="M320">
        <f t="shared" ref="M320:N320" ca="1" si="1800">INDIRECT(ADDRESS(191,2,1,TRUE,M318))</f>
        <v>247</v>
      </c>
      <c r="N320">
        <f t="shared" ca="1" si="1800"/>
        <v>416</v>
      </c>
      <c r="O320">
        <f t="shared" ref="O320:Q320" ca="1" si="1801">INDIRECT(ADDRESS(191,2,1,TRUE,O318))</f>
        <v>74</v>
      </c>
      <c r="P320">
        <f t="shared" ca="1" si="1801"/>
        <v>106</v>
      </c>
      <c r="Q320">
        <f t="shared" ca="1" si="1801"/>
        <v>479</v>
      </c>
      <c r="R320">
        <f t="shared" ref="R320:S320" ca="1" si="1802">INDIRECT(ADDRESS(191,2,1,TRUE,R318))</f>
        <v>788</v>
      </c>
      <c r="S320">
        <f t="shared" ca="1" si="1802"/>
        <v>38</v>
      </c>
      <c r="W320" s="4" t="s">
        <v>9</v>
      </c>
      <c r="X320" s="7">
        <f ca="1">C320*100/C$151</f>
        <v>78.442545109211778</v>
      </c>
      <c r="Y320" s="7">
        <f t="shared" ca="1" si="1796"/>
        <v>72.891566265060234</v>
      </c>
      <c r="Z320" s="7">
        <f t="shared" ca="1" si="1796"/>
        <v>77.071823204419886</v>
      </c>
      <c r="AA320" s="7">
        <f t="shared" ca="1" si="1796"/>
        <v>76.991150442477874</v>
      </c>
      <c r="AB320" s="7">
        <f t="shared" ca="1" si="1796"/>
        <v>76.355748373101946</v>
      </c>
      <c r="AC320" s="7">
        <f t="shared" ca="1" si="1796"/>
        <v>73.190348525469176</v>
      </c>
      <c r="AD320" s="7">
        <f t="shared" ca="1" si="1796"/>
        <v>69.589041095890408</v>
      </c>
      <c r="AE320" s="7">
        <f t="shared" ca="1" si="1796"/>
        <v>75.120385232744781</v>
      </c>
      <c r="AF320" s="11" t="s">
        <v>9</v>
      </c>
      <c r="AG320" s="7">
        <f t="shared" ca="1" si="1797"/>
        <v>81.4968814968815</v>
      </c>
      <c r="AH320" s="7">
        <f t="shared" ca="1" si="1797"/>
        <v>83.712121212121218</v>
      </c>
      <c r="AI320" s="7">
        <f t="shared" ca="1" si="1797"/>
        <v>82.608695652173907</v>
      </c>
      <c r="AJ320" s="7">
        <f t="shared" ca="1" si="1797"/>
        <v>82.7037773359841</v>
      </c>
      <c r="AK320" s="7">
        <f t="shared" ca="1" si="1797"/>
        <v>72.549019607843135</v>
      </c>
      <c r="AL320" s="7">
        <f t="shared" ca="1" si="1797"/>
        <v>75.714285714285708</v>
      </c>
      <c r="AM320" s="7">
        <f t="shared" ca="1" si="1797"/>
        <v>76.031746031746039</v>
      </c>
      <c r="AN320" s="7">
        <f t="shared" ca="1" si="1797"/>
        <v>68.04835924006909</v>
      </c>
      <c r="AO320" s="7">
        <f t="shared" ca="1" si="1797"/>
        <v>66.666666666666671</v>
      </c>
      <c r="AQ320" s="10">
        <f ca="1">Y320-$AX320</f>
        <v>-2.9322973882299266</v>
      </c>
      <c r="AR320" s="10">
        <f t="shared" ref="AR320:AR321" ca="1" si="1803">Z320-$AX320</f>
        <v>1.2479595511297248</v>
      </c>
      <c r="AS320" s="10">
        <f t="shared" ref="AS320:AS321" ca="1" si="1804">AA320-$AX320</f>
        <v>1.1672867891877132</v>
      </c>
      <c r="AT320" s="10">
        <f t="shared" ref="AT320:AT321" ca="1" si="1805">AB320-$AX320</f>
        <v>0.53188471981178509</v>
      </c>
      <c r="AU320" s="10">
        <f t="shared" ref="AU320:AU321" ca="1" si="1806">AC320-$AX320</f>
        <v>-2.633515127820985</v>
      </c>
      <c r="AV320" s="10">
        <f t="shared" ref="AV320:AV321" ca="1" si="1807">AD320-$AX320</f>
        <v>-6.2348225573997524</v>
      </c>
      <c r="AW320" s="10">
        <f t="shared" ref="AW320:AW321" ca="1" si="1808">AE320-$AX320</f>
        <v>-0.70347842054538035</v>
      </c>
      <c r="AX320" s="18">
        <f ca="1">AVERAGE(X320:AC320)</f>
        <v>75.823863653290161</v>
      </c>
      <c r="AY320" s="10">
        <f ca="1">AG320-$X320</f>
        <v>3.0543363876697214</v>
      </c>
      <c r="AZ320" s="10">
        <f t="shared" ref="AZ320:AZ321" ca="1" si="1809">AH320-$X320</f>
        <v>5.2695761029094399</v>
      </c>
      <c r="BA320" s="10">
        <f t="shared" ref="BA320:BA321" ca="1" si="1810">AI320-$X320</f>
        <v>4.1661505429621286</v>
      </c>
      <c r="BB320" s="10">
        <f t="shared" ref="BB320:BB321" ca="1" si="1811">AJ320-$X320</f>
        <v>4.2612322267723215</v>
      </c>
      <c r="BC320" s="10">
        <f t="shared" ref="BC320:BC321" ca="1" si="1812">AK320-$X320</f>
        <v>-5.8935255013686429</v>
      </c>
      <c r="BD320" s="10">
        <f t="shared" ref="BD320:BD321" ca="1" si="1813">AL320-$X320</f>
        <v>-2.7282593949260701</v>
      </c>
      <c r="BE320" s="10">
        <f t="shared" ref="BE320:BE321" ca="1" si="1814">AM320-$X320</f>
        <v>-2.4107990774657395</v>
      </c>
      <c r="BF320" s="10">
        <f t="shared" ref="BF320:BF321" ca="1" si="1815">AN320-$X320</f>
        <v>-10.394185869142689</v>
      </c>
      <c r="BG320" s="10">
        <f t="shared" ref="BG320:BG321" ca="1" si="1816">AO320-$X320</f>
        <v>-11.775878442545107</v>
      </c>
      <c r="BI320" s="3">
        <f ca="1">Y320-Z320</f>
        <v>-4.1802569393596514</v>
      </c>
      <c r="BJ320" s="3">
        <f ca="1">AG320-AH320</f>
        <v>-2.2152397152397185</v>
      </c>
      <c r="BK320" s="3">
        <f ca="1">AI320-AJ320</f>
        <v>-9.5081683810192885E-2</v>
      </c>
      <c r="BL320" s="3">
        <f ca="1">AK320-AL320</f>
        <v>-3.1652661064425729</v>
      </c>
    </row>
    <row r="321" spans="1:64">
      <c r="B321" t="s">
        <v>10</v>
      </c>
      <c r="C321">
        <f ca="1">INDIRECT(ADDRESS(191,3,1,TRUE,C318))</f>
        <v>23</v>
      </c>
      <c r="D321">
        <f t="shared" ref="D321:J321" ca="1" si="1817">INDIRECT(ADDRESS(191,3,1,TRUE,D318))</f>
        <v>12</v>
      </c>
      <c r="E321">
        <f t="shared" ca="1" si="1817"/>
        <v>4</v>
      </c>
      <c r="F321">
        <f t="shared" ca="1" si="1817"/>
        <v>9</v>
      </c>
      <c r="G321">
        <f t="shared" ca="1" si="1817"/>
        <v>6</v>
      </c>
      <c r="H321">
        <f t="shared" ca="1" si="1817"/>
        <v>10</v>
      </c>
      <c r="I321">
        <f t="shared" ca="1" si="1817"/>
        <v>6</v>
      </c>
      <c r="J321">
        <f t="shared" ca="1" si="1817"/>
        <v>12</v>
      </c>
      <c r="K321">
        <f t="shared" ref="K321:L321" ca="1" si="1818">INDIRECT(ADDRESS(191,3,1,TRUE,K318))</f>
        <v>12</v>
      </c>
      <c r="L321">
        <f t="shared" ca="1" si="1818"/>
        <v>7</v>
      </c>
      <c r="M321">
        <f t="shared" ref="M321:N321" ca="1" si="1819">INDIRECT(ADDRESS(191,3,1,TRUE,M318))</f>
        <v>11</v>
      </c>
      <c r="N321">
        <f t="shared" ca="1" si="1819"/>
        <v>11</v>
      </c>
      <c r="O321">
        <f t="shared" ref="O321:Q321" ca="1" si="1820">INDIRECT(ADDRESS(191,3,1,TRUE,O318))</f>
        <v>3</v>
      </c>
      <c r="P321">
        <f t="shared" ca="1" si="1820"/>
        <v>2</v>
      </c>
      <c r="Q321">
        <f t="shared" ca="1" si="1820"/>
        <v>11</v>
      </c>
      <c r="R321">
        <f t="shared" ref="R321:S321" ca="1" si="1821">INDIRECT(ADDRESS(191,3,1,TRUE,R318))</f>
        <v>22</v>
      </c>
      <c r="S321">
        <f t="shared" ca="1" si="1821"/>
        <v>1</v>
      </c>
      <c r="V321" s="9"/>
      <c r="W321" s="4" t="s">
        <v>10</v>
      </c>
      <c r="X321" s="7">
        <f ca="1">C321*100/C$151</f>
        <v>2.184235517568851</v>
      </c>
      <c r="Y321" s="7">
        <f t="shared" ca="1" si="1796"/>
        <v>3.6144578313253013</v>
      </c>
      <c r="Z321" s="7">
        <f t="shared" ca="1" si="1796"/>
        <v>1.1049723756906078</v>
      </c>
      <c r="AA321" s="7">
        <f t="shared" ca="1" si="1796"/>
        <v>1.5929203539823009</v>
      </c>
      <c r="AB321" s="7">
        <f t="shared" ca="1" si="1796"/>
        <v>1.3015184381778742</v>
      </c>
      <c r="AC321" s="7">
        <f t="shared" ca="1" si="1796"/>
        <v>2.6809651474530831</v>
      </c>
      <c r="AD321" s="7">
        <f t="shared" ca="1" si="1796"/>
        <v>1.6438356164383561</v>
      </c>
      <c r="AE321" s="7">
        <f t="shared" ca="1" si="1796"/>
        <v>1.926163723916533</v>
      </c>
      <c r="AF321" s="11" t="s">
        <v>10</v>
      </c>
      <c r="AG321" s="7">
        <f t="shared" ca="1" si="1797"/>
        <v>2.4948024948024949</v>
      </c>
      <c r="AH321" s="7">
        <f t="shared" ca="1" si="1797"/>
        <v>2.6515151515151514</v>
      </c>
      <c r="AI321" s="7">
        <f t="shared" ca="1" si="1797"/>
        <v>3.6789297658862878</v>
      </c>
      <c r="AJ321" s="7">
        <f t="shared" ca="1" si="1797"/>
        <v>2.1868787276341948</v>
      </c>
      <c r="AK321" s="7">
        <f t="shared" ca="1" si="1797"/>
        <v>2.9411764705882355</v>
      </c>
      <c r="AL321" s="7">
        <f t="shared" ca="1" si="1797"/>
        <v>1.4285714285714286</v>
      </c>
      <c r="AM321" s="7">
        <f t="shared" ca="1" si="1797"/>
        <v>1.746031746031746</v>
      </c>
      <c r="AN321" s="7">
        <f t="shared" ca="1" si="1797"/>
        <v>1.8998272884283247</v>
      </c>
      <c r="AO321" s="7">
        <f t="shared" ca="1" si="1797"/>
        <v>1.7543859649122806</v>
      </c>
      <c r="AQ321" s="10">
        <f ca="1">Y321-$AX321</f>
        <v>1.5346128872922984</v>
      </c>
      <c r="AR321" s="10">
        <f t="shared" ca="1" si="1803"/>
        <v>-0.97487256834239511</v>
      </c>
      <c r="AS321" s="10">
        <f t="shared" ca="1" si="1804"/>
        <v>-0.48692459005070199</v>
      </c>
      <c r="AT321" s="10">
        <f t="shared" ca="1" si="1805"/>
        <v>-0.77832650585512875</v>
      </c>
      <c r="AU321" s="10">
        <f t="shared" ca="1" si="1806"/>
        <v>0.60112020342008021</v>
      </c>
      <c r="AV321" s="10">
        <f t="shared" ca="1" si="1807"/>
        <v>-0.43600932759464683</v>
      </c>
      <c r="AW321" s="10">
        <f t="shared" ca="1" si="1808"/>
        <v>-0.1536812201164699</v>
      </c>
      <c r="AX321" s="18">
        <f ca="1">AVERAGE(X321:AC321)</f>
        <v>2.0798449440330029</v>
      </c>
      <c r="AY321" s="10">
        <f ca="1">AG321-$X321</f>
        <v>0.3105669772336439</v>
      </c>
      <c r="AZ321" s="10">
        <f t="shared" ca="1" si="1809"/>
        <v>0.46727963394630034</v>
      </c>
      <c r="BA321" s="10">
        <f t="shared" ca="1" si="1810"/>
        <v>1.4946942483174368</v>
      </c>
      <c r="BB321" s="10">
        <f t="shared" ca="1" si="1811"/>
        <v>2.6432100653437374E-3</v>
      </c>
      <c r="BC321" s="10">
        <f t="shared" ca="1" si="1812"/>
        <v>0.75694095301938447</v>
      </c>
      <c r="BD321" s="10">
        <f t="shared" ca="1" si="1813"/>
        <v>-0.75566408899742243</v>
      </c>
      <c r="BE321" s="10">
        <f t="shared" ca="1" si="1814"/>
        <v>-0.43820377153710499</v>
      </c>
      <c r="BF321" s="10">
        <f t="shared" ca="1" si="1815"/>
        <v>-0.28440822914052633</v>
      </c>
      <c r="BG321" s="10">
        <f t="shared" ca="1" si="1816"/>
        <v>-0.42984955265657043</v>
      </c>
      <c r="BI321" s="3">
        <f ca="1">Y321-Z321</f>
        <v>2.5094854556346933</v>
      </c>
      <c r="BJ321" s="3">
        <f ca="1">AG321-AH321</f>
        <v>-0.15671265671265644</v>
      </c>
      <c r="BK321" s="3">
        <f ca="1">AI321-AJ321</f>
        <v>1.4920510382520931</v>
      </c>
      <c r="BL321" s="3">
        <f ca="1">AK321-AL321</f>
        <v>1.5126050420168069</v>
      </c>
    </row>
    <row r="322" spans="1:64">
      <c r="B322">
        <f ca="1">SUM(C320:C321)</f>
        <v>849</v>
      </c>
      <c r="U322" s="1" t="s">
        <v>74</v>
      </c>
      <c r="X322" s="7"/>
      <c r="Y322" s="7"/>
      <c r="Z322" s="7"/>
      <c r="AA322" s="7"/>
      <c r="AB322" s="7"/>
      <c r="AC322" s="7"/>
      <c r="AD322" s="7"/>
      <c r="AE322" s="7"/>
      <c r="AG322" s="7"/>
      <c r="AH322" s="7"/>
      <c r="AI322" s="7"/>
      <c r="AJ322" s="7"/>
      <c r="AX322" s="19"/>
    </row>
    <row r="323" spans="1:64">
      <c r="A323" s="1" t="s">
        <v>74</v>
      </c>
      <c r="B323" t="s">
        <v>92</v>
      </c>
      <c r="C323">
        <f ca="1">INDIRECT(ADDRESS(194,1,1,TRUE,C318))-B$151</f>
        <v>217</v>
      </c>
      <c r="D323">
        <f t="shared" ref="D323:J323" ca="1" si="1822">INDIRECT(ADDRESS(194,1,1,TRUE,D318))</f>
        <v>79</v>
      </c>
      <c r="E323">
        <f t="shared" ca="1" si="1822"/>
        <v>81</v>
      </c>
      <c r="F323">
        <f t="shared" ca="1" si="1822"/>
        <v>125</v>
      </c>
      <c r="G323">
        <f t="shared" ca="1" si="1822"/>
        <v>115</v>
      </c>
      <c r="H323">
        <f t="shared" ca="1" si="1822"/>
        <v>95</v>
      </c>
      <c r="I323">
        <f t="shared" ca="1" si="1822"/>
        <v>115</v>
      </c>
      <c r="J323">
        <f t="shared" ca="1" si="1822"/>
        <v>148</v>
      </c>
      <c r="K323">
        <f t="shared" ref="K323:L323" ca="1" si="1823">INDIRECT(ADDRESS(194,1,1,TRUE,K318))</f>
        <v>84</v>
      </c>
      <c r="L323">
        <f t="shared" ca="1" si="1823"/>
        <v>38</v>
      </c>
      <c r="M323">
        <f t="shared" ref="M323:N323" ca="1" si="1824">INDIRECT(ADDRESS(194,1,1,TRUE,M318))</f>
        <v>45</v>
      </c>
      <c r="N323">
        <f t="shared" ca="1" si="1824"/>
        <v>86</v>
      </c>
      <c r="O323">
        <f t="shared" ref="O323:Q323" ca="1" si="1825">INDIRECT(ADDRESS(194,1,1,TRUE,O318))</f>
        <v>27</v>
      </c>
      <c r="P323">
        <f t="shared" ca="1" si="1825"/>
        <v>31</v>
      </c>
      <c r="Q323">
        <f t="shared" ca="1" si="1825"/>
        <v>150</v>
      </c>
      <c r="R323">
        <f t="shared" ref="R323:S323" ca="1" si="1826">INDIRECT(ADDRESS(194,1,1,TRUE,R318))</f>
        <v>365</v>
      </c>
      <c r="S323">
        <f t="shared" ca="1" si="1826"/>
        <v>18</v>
      </c>
      <c r="W323" s="4" t="s">
        <v>92</v>
      </c>
      <c r="X323" s="7">
        <f ca="1">C323*100/C$151</f>
        <v>20.607787274453941</v>
      </c>
      <c r="Y323" s="7">
        <f t="shared" ref="Y323:AE325" ca="1" si="1827">D323*100/D$6</f>
        <v>23.795180722891565</v>
      </c>
      <c r="Z323" s="7">
        <f t="shared" ca="1" si="1827"/>
        <v>22.375690607734807</v>
      </c>
      <c r="AA323" s="7">
        <f t="shared" ca="1" si="1827"/>
        <v>22.123893805309734</v>
      </c>
      <c r="AB323" s="7">
        <f t="shared" ca="1" si="1827"/>
        <v>24.945770065075923</v>
      </c>
      <c r="AC323" s="7">
        <f t="shared" ca="1" si="1827"/>
        <v>25.469168900804288</v>
      </c>
      <c r="AD323" s="7">
        <f t="shared" ca="1" si="1827"/>
        <v>31.506849315068493</v>
      </c>
      <c r="AE323" s="7">
        <f t="shared" ca="1" si="1827"/>
        <v>23.756019261637238</v>
      </c>
      <c r="AF323" s="11" t="s">
        <v>92</v>
      </c>
      <c r="AG323" s="7">
        <f t="shared" ref="AG323:AO325" ca="1" si="1828">K323*100/K$6</f>
        <v>17.463617463617464</v>
      </c>
      <c r="AH323" s="7">
        <f t="shared" ca="1" si="1828"/>
        <v>14.393939393939394</v>
      </c>
      <c r="AI323" s="7">
        <f t="shared" ca="1" si="1828"/>
        <v>15.050167224080267</v>
      </c>
      <c r="AJ323" s="7">
        <f t="shared" ca="1" si="1828"/>
        <v>17.097415506958249</v>
      </c>
      <c r="AK323" s="7">
        <f t="shared" ca="1" si="1828"/>
        <v>26.470588235294116</v>
      </c>
      <c r="AL323" s="7">
        <f t="shared" ca="1" si="1828"/>
        <v>22.142857142857142</v>
      </c>
      <c r="AM323" s="7">
        <f t="shared" ca="1" si="1828"/>
        <v>23.80952380952381</v>
      </c>
      <c r="AN323" s="7">
        <f t="shared" ca="1" si="1828"/>
        <v>31.519861830742659</v>
      </c>
      <c r="AO323" s="7">
        <f t="shared" ca="1" si="1828"/>
        <v>31.578947368421051</v>
      </c>
      <c r="AX323" s="19"/>
    </row>
    <row r="324" spans="1:64">
      <c r="B324" t="s">
        <v>9</v>
      </c>
      <c r="C324">
        <f ca="1">INDIRECT(ADDRESS(194,2,1,TRUE,C318))</f>
        <v>636</v>
      </c>
      <c r="D324">
        <f t="shared" ref="D324:J324" ca="1" si="1829">INDIRECT(ADDRESS(194,2,1,TRUE,D318))</f>
        <v>196</v>
      </c>
      <c r="E324">
        <f t="shared" ca="1" si="1829"/>
        <v>217</v>
      </c>
      <c r="F324">
        <f t="shared" ca="1" si="1829"/>
        <v>346</v>
      </c>
      <c r="G324">
        <f t="shared" ca="1" si="1829"/>
        <v>263</v>
      </c>
      <c r="H324">
        <f t="shared" ca="1" si="1829"/>
        <v>214</v>
      </c>
      <c r="I324">
        <f t="shared" ca="1" si="1829"/>
        <v>183</v>
      </c>
      <c r="J324">
        <f t="shared" ca="1" si="1829"/>
        <v>365</v>
      </c>
      <c r="K324">
        <f t="shared" ref="K324:L324" ca="1" si="1830">INDIRECT(ADDRESS(194,2,1,TRUE,K318))</f>
        <v>328</v>
      </c>
      <c r="L324">
        <f t="shared" ca="1" si="1830"/>
        <v>159</v>
      </c>
      <c r="M324">
        <f t="shared" ref="M324:N324" ca="1" si="1831">INDIRECT(ADDRESS(194,2,1,TRUE,M318))</f>
        <v>183</v>
      </c>
      <c r="N324">
        <f t="shared" ca="1" si="1831"/>
        <v>337</v>
      </c>
      <c r="O324">
        <f t="shared" ref="O324:Q324" ca="1" si="1832">INDIRECT(ADDRESS(194,2,1,TRUE,O318))</f>
        <v>54</v>
      </c>
      <c r="P324">
        <f t="shared" ca="1" si="1832"/>
        <v>82</v>
      </c>
      <c r="Q324">
        <f t="shared" ca="1" si="1832"/>
        <v>370</v>
      </c>
      <c r="R324">
        <f t="shared" ref="R324:S324" ca="1" si="1833">INDIRECT(ADDRESS(194,2,1,TRUE,R318))</f>
        <v>609</v>
      </c>
      <c r="S324">
        <f t="shared" ca="1" si="1833"/>
        <v>27</v>
      </c>
      <c r="W324" s="4" t="s">
        <v>9</v>
      </c>
      <c r="X324" s="7">
        <f ca="1">C324*100/C$151</f>
        <v>60.3988603988604</v>
      </c>
      <c r="Y324" s="7">
        <f t="shared" ca="1" si="1827"/>
        <v>59.036144578313255</v>
      </c>
      <c r="Z324" s="7">
        <f t="shared" ca="1" si="1827"/>
        <v>59.944751381215468</v>
      </c>
      <c r="AA324" s="7">
        <f t="shared" ca="1" si="1827"/>
        <v>61.238938053097343</v>
      </c>
      <c r="AB324" s="7">
        <f t="shared" ca="1" si="1827"/>
        <v>57.049891540130155</v>
      </c>
      <c r="AC324" s="7">
        <f t="shared" ca="1" si="1827"/>
        <v>57.372654155495979</v>
      </c>
      <c r="AD324" s="7">
        <f t="shared" ca="1" si="1827"/>
        <v>50.136986301369866</v>
      </c>
      <c r="AE324" s="7">
        <f t="shared" ca="1" si="1827"/>
        <v>58.587479935794541</v>
      </c>
      <c r="AF324" s="11" t="s">
        <v>9</v>
      </c>
      <c r="AG324" s="7">
        <f t="shared" ca="1" si="1828"/>
        <v>68.191268191268193</v>
      </c>
      <c r="AH324" s="7">
        <f t="shared" ca="1" si="1828"/>
        <v>60.227272727272727</v>
      </c>
      <c r="AI324" s="7">
        <f t="shared" ca="1" si="1828"/>
        <v>61.204013377926422</v>
      </c>
      <c r="AJ324" s="7">
        <f t="shared" ca="1" si="1828"/>
        <v>66.99801192842942</v>
      </c>
      <c r="AK324" s="7">
        <f t="shared" ca="1" si="1828"/>
        <v>52.941176470588232</v>
      </c>
      <c r="AL324" s="7">
        <f t="shared" ca="1" si="1828"/>
        <v>58.571428571428569</v>
      </c>
      <c r="AM324" s="7">
        <f t="shared" ca="1" si="1828"/>
        <v>58.730158730158728</v>
      </c>
      <c r="AN324" s="7">
        <f t="shared" ca="1" si="1828"/>
        <v>52.590673575129536</v>
      </c>
      <c r="AO324" s="7">
        <f t="shared" ca="1" si="1828"/>
        <v>47.368421052631582</v>
      </c>
      <c r="AQ324" s="10">
        <f ca="1">Y324-$AX324</f>
        <v>-0.13739543953884947</v>
      </c>
      <c r="AR324" s="10">
        <f t="shared" ref="AR324:AR325" ca="1" si="1834">Z324-$AX324</f>
        <v>0.77121136336336349</v>
      </c>
      <c r="AS324" s="10">
        <f t="shared" ref="AS324:AS325" ca="1" si="1835">AA324-$AX324</f>
        <v>2.0653980352452379</v>
      </c>
      <c r="AT324" s="10">
        <f t="shared" ref="AT324:AT325" ca="1" si="1836">AB324-$AX324</f>
        <v>-2.1236484777219502</v>
      </c>
      <c r="AU324" s="10">
        <f t="shared" ref="AU324:AU325" ca="1" si="1837">AC324-$AX324</f>
        <v>-1.8008858623561252</v>
      </c>
      <c r="AV324" s="10">
        <f t="shared" ref="AV324:AV325" ca="1" si="1838">AD324-$AX324</f>
        <v>-9.0365537164822385</v>
      </c>
      <c r="AW324" s="10">
        <f t="shared" ref="AW324:AW325" ca="1" si="1839">AE324-$AX324</f>
        <v>-0.5860600820575641</v>
      </c>
      <c r="AX324" s="18">
        <f ca="1">AVERAGE(X324:AC324)</f>
        <v>59.173540017852105</v>
      </c>
      <c r="AY324" s="10">
        <f ca="1">AG324-$X324</f>
        <v>7.7924077924077935</v>
      </c>
      <c r="AZ324" s="10">
        <f t="shared" ref="AZ324:AZ325" ca="1" si="1840">AH324-$X324</f>
        <v>-0.17158767158767319</v>
      </c>
      <c r="BA324" s="10">
        <f t="shared" ref="BA324:BA325" ca="1" si="1841">AI324-$X324</f>
        <v>0.80515297906602257</v>
      </c>
      <c r="BB324" s="10">
        <f t="shared" ref="BB324:BB325" ca="1" si="1842">AJ324-$X324</f>
        <v>6.5991515295690206</v>
      </c>
      <c r="BC324" s="10">
        <f t="shared" ref="BC324:BC325" ca="1" si="1843">AK324-$X324</f>
        <v>-7.4576839282721679</v>
      </c>
      <c r="BD324" s="10">
        <f t="shared" ref="BD324:BD325" ca="1" si="1844">AL324-$X324</f>
        <v>-1.8274318274318304</v>
      </c>
      <c r="BE324" s="10">
        <f t="shared" ref="BE324:BE325" ca="1" si="1845">AM324-$X324</f>
        <v>-1.6687016687016722</v>
      </c>
      <c r="BF324" s="10">
        <f t="shared" ref="BF324:BF325" ca="1" si="1846">AN324-$X324</f>
        <v>-7.808186823730864</v>
      </c>
      <c r="BG324" s="10">
        <f t="shared" ref="BG324:BG325" ca="1" si="1847">AO324-$X324</f>
        <v>-13.030439346228817</v>
      </c>
      <c r="BI324" s="3">
        <f ca="1">Y324-Z324</f>
        <v>-0.90860680290221296</v>
      </c>
      <c r="BJ324" s="3">
        <f ca="1">AG324-AH324</f>
        <v>7.9639954639954667</v>
      </c>
      <c r="BK324" s="3">
        <f ca="1">AI324-AJ324</f>
        <v>-5.7939985505029981</v>
      </c>
      <c r="BL324" s="3">
        <f ca="1">AK324-AL324</f>
        <v>-5.6302521008403374</v>
      </c>
    </row>
    <row r="325" spans="1:64">
      <c r="B325" t="s">
        <v>10</v>
      </c>
      <c r="C325">
        <f ca="1">INDIRECT(ADDRESS(194,3,1,TRUE,C318))</f>
        <v>196</v>
      </c>
      <c r="D325">
        <f t="shared" ref="D325:J325" ca="1" si="1848">INDIRECT(ADDRESS(194,3,1,TRUE,D318))</f>
        <v>57</v>
      </c>
      <c r="E325">
        <f t="shared" ca="1" si="1848"/>
        <v>64</v>
      </c>
      <c r="F325">
        <f t="shared" ca="1" si="1848"/>
        <v>94</v>
      </c>
      <c r="G325">
        <f t="shared" ca="1" si="1848"/>
        <v>83</v>
      </c>
      <c r="H325">
        <f t="shared" ca="1" si="1848"/>
        <v>64</v>
      </c>
      <c r="I325">
        <f t="shared" ca="1" si="1848"/>
        <v>67</v>
      </c>
      <c r="J325">
        <f t="shared" ca="1" si="1848"/>
        <v>110</v>
      </c>
      <c r="K325">
        <f t="shared" ref="K325:L325" ca="1" si="1849">INDIRECT(ADDRESS(194,3,1,TRUE,K318))</f>
        <v>69</v>
      </c>
      <c r="L325">
        <f t="shared" ca="1" si="1849"/>
        <v>67</v>
      </c>
      <c r="M325">
        <f t="shared" ref="M325:N325" ca="1" si="1850">INDIRECT(ADDRESS(194,3,1,TRUE,M318))</f>
        <v>71</v>
      </c>
      <c r="N325">
        <f t="shared" ca="1" si="1850"/>
        <v>80</v>
      </c>
      <c r="O325">
        <f t="shared" ref="O325:Q325" ca="1" si="1851">INDIRECT(ADDRESS(194,3,1,TRUE,O318))</f>
        <v>21</v>
      </c>
      <c r="P325">
        <f t="shared" ca="1" si="1851"/>
        <v>27</v>
      </c>
      <c r="Q325">
        <f t="shared" ca="1" si="1851"/>
        <v>110</v>
      </c>
      <c r="R325">
        <f t="shared" ref="R325:S325" ca="1" si="1852">INDIRECT(ADDRESS(194,3,1,TRUE,R318))</f>
        <v>184</v>
      </c>
      <c r="S325">
        <f t="shared" ca="1" si="1852"/>
        <v>12</v>
      </c>
      <c r="V325" s="9"/>
      <c r="W325" s="4" t="s">
        <v>10</v>
      </c>
      <c r="X325" s="7">
        <f ca="1">C325*100/C$151</f>
        <v>18.613485280151949</v>
      </c>
      <c r="Y325" s="7">
        <f t="shared" ca="1" si="1827"/>
        <v>17.168674698795179</v>
      </c>
      <c r="Z325" s="7">
        <f t="shared" ca="1" si="1827"/>
        <v>17.679558011049725</v>
      </c>
      <c r="AA325" s="7">
        <f t="shared" ca="1" si="1827"/>
        <v>16.63716814159292</v>
      </c>
      <c r="AB325" s="7">
        <f t="shared" ca="1" si="1827"/>
        <v>18.004338394793926</v>
      </c>
      <c r="AC325" s="7">
        <f t="shared" ca="1" si="1827"/>
        <v>17.158176943699733</v>
      </c>
      <c r="AD325" s="7">
        <f t="shared" ca="1" si="1827"/>
        <v>18.356164383561644</v>
      </c>
      <c r="AE325" s="7">
        <f t="shared" ca="1" si="1827"/>
        <v>17.656500802568218</v>
      </c>
      <c r="AF325" s="11" t="s">
        <v>10</v>
      </c>
      <c r="AG325" s="7">
        <f t="shared" ca="1" si="1828"/>
        <v>14.345114345114345</v>
      </c>
      <c r="AH325" s="7">
        <f t="shared" ca="1" si="1828"/>
        <v>25.378787878787879</v>
      </c>
      <c r="AI325" s="7">
        <f t="shared" ca="1" si="1828"/>
        <v>23.745819397993312</v>
      </c>
      <c r="AJ325" s="7">
        <f t="shared" ca="1" si="1828"/>
        <v>15.904572564612327</v>
      </c>
      <c r="AK325" s="7">
        <f t="shared" ca="1" si="1828"/>
        <v>20.588235294117649</v>
      </c>
      <c r="AL325" s="7">
        <f t="shared" ca="1" si="1828"/>
        <v>19.285714285714285</v>
      </c>
      <c r="AM325" s="7">
        <f t="shared" ca="1" si="1828"/>
        <v>17.460317460317459</v>
      </c>
      <c r="AN325" s="7">
        <f t="shared" ca="1" si="1828"/>
        <v>15.889464594127807</v>
      </c>
      <c r="AO325" s="7">
        <f t="shared" ca="1" si="1828"/>
        <v>21.05263157894737</v>
      </c>
      <c r="AQ325" s="10">
        <f ca="1">Y325-$AX325</f>
        <v>-0.37489221288539554</v>
      </c>
      <c r="AR325" s="10">
        <f t="shared" ca="1" si="1834"/>
        <v>0.13599109936914999</v>
      </c>
      <c r="AS325" s="10">
        <f t="shared" ca="1" si="1835"/>
        <v>-0.90639877008765524</v>
      </c>
      <c r="AT325" s="10">
        <f t="shared" ca="1" si="1836"/>
        <v>0.46077148311335137</v>
      </c>
      <c r="AU325" s="10">
        <f t="shared" ca="1" si="1837"/>
        <v>-0.38538996798084213</v>
      </c>
      <c r="AV325" s="10">
        <f t="shared" ca="1" si="1838"/>
        <v>0.81259747188106957</v>
      </c>
      <c r="AW325" s="10">
        <f t="shared" ca="1" si="1839"/>
        <v>0.11293389088764272</v>
      </c>
      <c r="AX325" s="18">
        <f ca="1">AVERAGE(X325:AC325)</f>
        <v>17.543566911680575</v>
      </c>
      <c r="AY325" s="10">
        <f ca="1">AG325-$X325</f>
        <v>-4.2683709350376038</v>
      </c>
      <c r="AZ325" s="10">
        <f t="shared" ca="1" si="1840"/>
        <v>6.7653025986359303</v>
      </c>
      <c r="BA325" s="10">
        <f t="shared" ca="1" si="1841"/>
        <v>5.1323341178413635</v>
      </c>
      <c r="BB325" s="10">
        <f t="shared" ca="1" si="1842"/>
        <v>-2.708912715539622</v>
      </c>
      <c r="BC325" s="10">
        <f t="shared" ca="1" si="1843"/>
        <v>1.9747500139656999</v>
      </c>
      <c r="BD325" s="10">
        <f t="shared" ca="1" si="1844"/>
        <v>0.67222900556233611</v>
      </c>
      <c r="BE325" s="10">
        <f t="shared" ca="1" si="1845"/>
        <v>-1.1531678198344899</v>
      </c>
      <c r="BF325" s="10">
        <f t="shared" ca="1" si="1846"/>
        <v>-2.7240206860241418</v>
      </c>
      <c r="BG325" s="10">
        <f t="shared" ca="1" si="1847"/>
        <v>2.4391462987954213</v>
      </c>
      <c r="BI325" s="3">
        <f ca="1">Y325-Z325</f>
        <v>-0.51088331225454553</v>
      </c>
      <c r="BJ325" s="3">
        <f ca="1">AG325-AH325</f>
        <v>-11.033673533673534</v>
      </c>
      <c r="BK325" s="3">
        <f ca="1">AI325-AJ325</f>
        <v>7.8412468333809855</v>
      </c>
      <c r="BL325" s="3">
        <f ca="1">AK325-AL325</f>
        <v>1.3025210084033638</v>
      </c>
    </row>
    <row r="326" spans="1:64">
      <c r="B326">
        <f ca="1">SUM(C324:C325)</f>
        <v>832</v>
      </c>
      <c r="Y326" s="7"/>
      <c r="Z326" s="7"/>
      <c r="AA326" s="7"/>
      <c r="AB326" s="7"/>
      <c r="AC326" s="7"/>
      <c r="AG326" s="7"/>
      <c r="AX326" s="19"/>
    </row>
    <row r="327" spans="1:64">
      <c r="C327" t="s">
        <v>102</v>
      </c>
      <c r="D327" t="s">
        <v>103</v>
      </c>
      <c r="E327" t="s">
        <v>104</v>
      </c>
      <c r="F327" t="s">
        <v>97</v>
      </c>
      <c r="G327" t="s">
        <v>98</v>
      </c>
      <c r="H327" t="s">
        <v>99</v>
      </c>
      <c r="I327" t="s">
        <v>100</v>
      </c>
      <c r="J327" t="s">
        <v>101</v>
      </c>
      <c r="K327" t="s">
        <v>106</v>
      </c>
      <c r="L327" t="s">
        <v>108</v>
      </c>
      <c r="M327" t="s">
        <v>109</v>
      </c>
      <c r="N327" t="s">
        <v>112</v>
      </c>
      <c r="O327" t="s">
        <v>117</v>
      </c>
      <c r="P327" t="s">
        <v>118</v>
      </c>
      <c r="Q327" t="s">
        <v>121</v>
      </c>
      <c r="R327" t="s">
        <v>119</v>
      </c>
      <c r="S327" t="s">
        <v>120</v>
      </c>
      <c r="U327" s="1" t="s">
        <v>75</v>
      </c>
      <c r="V327" s="1" t="s">
        <v>145</v>
      </c>
      <c r="X327" s="8" t="s">
        <v>102</v>
      </c>
      <c r="Y327" s="8" t="s">
        <v>103</v>
      </c>
      <c r="Z327" s="8" t="s">
        <v>104</v>
      </c>
      <c r="AA327" s="8" t="s">
        <v>97</v>
      </c>
      <c r="AB327" s="8" t="s">
        <v>98</v>
      </c>
      <c r="AC327" s="8" t="s">
        <v>99</v>
      </c>
      <c r="AD327" s="8" t="s">
        <v>100</v>
      </c>
      <c r="AE327" s="8" t="s">
        <v>101</v>
      </c>
      <c r="AG327" s="8" t="s">
        <v>106</v>
      </c>
      <c r="AH327" s="8" t="s">
        <v>108</v>
      </c>
      <c r="AI327" s="8" t="s">
        <v>109</v>
      </c>
      <c r="AJ327" s="8" t="s">
        <v>112</v>
      </c>
      <c r="AK327" s="12" t="s">
        <v>117</v>
      </c>
      <c r="AL327" s="12" t="s">
        <v>118</v>
      </c>
      <c r="AM327" s="12" t="s">
        <v>121</v>
      </c>
      <c r="AN327" s="12" t="s">
        <v>119</v>
      </c>
      <c r="AO327" s="12" t="s">
        <v>120</v>
      </c>
      <c r="AX327" s="19"/>
    </row>
    <row r="328" spans="1:64">
      <c r="A328" s="1" t="s">
        <v>75</v>
      </c>
      <c r="B328" t="s">
        <v>92</v>
      </c>
      <c r="C328">
        <f ca="1">INDIRECT(ADDRESS(197,1,1,TRUE,C327))-B$151</f>
        <v>746</v>
      </c>
      <c r="D328">
        <f t="shared" ref="D328:N328" ca="1" si="1853">INDIRECT(ADDRESS(197,1,1,TRUE,D327))</f>
        <v>236</v>
      </c>
      <c r="E328">
        <f t="shared" ca="1" si="1853"/>
        <v>260</v>
      </c>
      <c r="F328">
        <f t="shared" ca="1" si="1853"/>
        <v>419</v>
      </c>
      <c r="G328">
        <f t="shared" ca="1" si="1853"/>
        <v>320</v>
      </c>
      <c r="H328">
        <f t="shared" ca="1" si="1853"/>
        <v>256</v>
      </c>
      <c r="I328">
        <f t="shared" ca="1" si="1853"/>
        <v>292</v>
      </c>
      <c r="J328">
        <f t="shared" ca="1" si="1853"/>
        <v>434</v>
      </c>
      <c r="K328">
        <f t="shared" ca="1" si="1853"/>
        <v>329</v>
      </c>
      <c r="L328">
        <f t="shared" ca="1" si="1853"/>
        <v>180</v>
      </c>
      <c r="M328">
        <f t="shared" ca="1" si="1853"/>
        <v>209</v>
      </c>
      <c r="N328">
        <f t="shared" ca="1" si="1853"/>
        <v>343</v>
      </c>
      <c r="O328">
        <f t="shared" ref="O328:Q328" ca="1" si="1854">INDIRECT(ADDRESS(197,1,1,TRUE,O327))</f>
        <v>76</v>
      </c>
      <c r="P328">
        <f t="shared" ca="1" si="1854"/>
        <v>105</v>
      </c>
      <c r="Q328">
        <f t="shared" ca="1" si="1854"/>
        <v>442</v>
      </c>
      <c r="R328">
        <f t="shared" ref="R328:S328" ca="1" si="1855">INDIRECT(ADDRESS(197,1,1,TRUE,R327))</f>
        <v>871</v>
      </c>
      <c r="S328">
        <f t="shared" ca="1" si="1855"/>
        <v>41</v>
      </c>
      <c r="W328" s="4" t="s">
        <v>92</v>
      </c>
      <c r="X328" s="7">
        <f ca="1">C328*100/C$151</f>
        <v>70.845204178537514</v>
      </c>
      <c r="Y328" s="7">
        <f t="shared" ref="Y328:AE330" ca="1" si="1856">D328*100/D$6</f>
        <v>71.084337349397586</v>
      </c>
      <c r="Z328" s="7">
        <f t="shared" ca="1" si="1856"/>
        <v>71.823204419889507</v>
      </c>
      <c r="AA328" s="7">
        <f t="shared" ca="1" si="1856"/>
        <v>74.159292035398224</v>
      </c>
      <c r="AB328" s="7">
        <f t="shared" ca="1" si="1856"/>
        <v>69.41431670281996</v>
      </c>
      <c r="AC328" s="7">
        <f t="shared" ca="1" si="1856"/>
        <v>68.632707774798931</v>
      </c>
      <c r="AD328" s="7">
        <f t="shared" ca="1" si="1856"/>
        <v>80</v>
      </c>
      <c r="AE328" s="7">
        <f t="shared" ca="1" si="1856"/>
        <v>69.662921348314612</v>
      </c>
      <c r="AF328" s="11" t="s">
        <v>92</v>
      </c>
      <c r="AG328" s="7">
        <f t="shared" ref="AG328:AO330" ca="1" si="1857">K328*100/K$6</f>
        <v>68.399168399168403</v>
      </c>
      <c r="AH328" s="7">
        <f t="shared" ca="1" si="1857"/>
        <v>68.181818181818187</v>
      </c>
      <c r="AI328" s="7">
        <f t="shared" ca="1" si="1857"/>
        <v>69.899665551839462</v>
      </c>
      <c r="AJ328" s="7">
        <f t="shared" ca="1" si="1857"/>
        <v>68.190854870775354</v>
      </c>
      <c r="AK328" s="7">
        <f t="shared" ca="1" si="1857"/>
        <v>74.509803921568633</v>
      </c>
      <c r="AL328" s="7">
        <f t="shared" ca="1" si="1857"/>
        <v>75</v>
      </c>
      <c r="AM328" s="7">
        <f t="shared" ca="1" si="1857"/>
        <v>70.158730158730165</v>
      </c>
      <c r="AN328" s="7">
        <f t="shared" ca="1" si="1857"/>
        <v>75.215889464594127</v>
      </c>
      <c r="AO328" s="7">
        <f t="shared" ca="1" si="1857"/>
        <v>71.929824561403507</v>
      </c>
      <c r="AX328" s="19"/>
    </row>
    <row r="329" spans="1:64">
      <c r="B329" t="s">
        <v>9</v>
      </c>
      <c r="C329">
        <f ca="1">INDIRECT(ADDRESS(197,2,1,TRUE,C327))</f>
        <v>179</v>
      </c>
      <c r="D329">
        <f t="shared" ref="D329:J329" ca="1" si="1858">INDIRECT(ADDRESS(197,2,1,TRUE,D327))</f>
        <v>55</v>
      </c>
      <c r="E329">
        <f t="shared" ca="1" si="1858"/>
        <v>56</v>
      </c>
      <c r="F329">
        <f t="shared" ca="1" si="1858"/>
        <v>88</v>
      </c>
      <c r="G329">
        <f t="shared" ca="1" si="1858"/>
        <v>85</v>
      </c>
      <c r="H329">
        <f t="shared" ca="1" si="1858"/>
        <v>75</v>
      </c>
      <c r="I329">
        <f t="shared" ca="1" si="1858"/>
        <v>40</v>
      </c>
      <c r="J329">
        <f t="shared" ca="1" si="1858"/>
        <v>119</v>
      </c>
      <c r="K329">
        <f t="shared" ref="K329:L329" ca="1" si="1859">INDIRECT(ADDRESS(197,2,1,TRUE,K327))</f>
        <v>93</v>
      </c>
      <c r="L329">
        <f t="shared" ca="1" si="1859"/>
        <v>50</v>
      </c>
      <c r="M329">
        <f t="shared" ref="M329:N329" ca="1" si="1860">INDIRECT(ADDRESS(197,2,1,TRUE,M327))</f>
        <v>54</v>
      </c>
      <c r="N329">
        <f t="shared" ca="1" si="1860"/>
        <v>93</v>
      </c>
      <c r="O329">
        <f t="shared" ref="O329:Q329" ca="1" si="1861">INDIRECT(ADDRESS(197,2,1,TRUE,O327))</f>
        <v>17</v>
      </c>
      <c r="P329">
        <f t="shared" ca="1" si="1861"/>
        <v>21</v>
      </c>
      <c r="Q329">
        <f t="shared" ca="1" si="1861"/>
        <v>113</v>
      </c>
      <c r="R329">
        <f t="shared" ref="R329:S329" ca="1" si="1862">INDIRECT(ADDRESS(197,2,1,TRUE,R327))</f>
        <v>169</v>
      </c>
      <c r="S329">
        <f t="shared" ca="1" si="1862"/>
        <v>10</v>
      </c>
      <c r="W329" s="4" t="s">
        <v>9</v>
      </c>
      <c r="X329" s="7">
        <f ca="1">C329*100/C$151</f>
        <v>16.999050332383664</v>
      </c>
      <c r="Y329" s="7">
        <f t="shared" ca="1" si="1856"/>
        <v>16.566265060240966</v>
      </c>
      <c r="Z329" s="7">
        <f t="shared" ca="1" si="1856"/>
        <v>15.469613259668508</v>
      </c>
      <c r="AA329" s="7">
        <f t="shared" ca="1" si="1856"/>
        <v>15.575221238938052</v>
      </c>
      <c r="AB329" s="7">
        <f t="shared" ca="1" si="1856"/>
        <v>18.43817787418655</v>
      </c>
      <c r="AC329" s="7">
        <f t="shared" ca="1" si="1856"/>
        <v>20.107238605898122</v>
      </c>
      <c r="AD329" s="7">
        <f t="shared" ca="1" si="1856"/>
        <v>10.95890410958904</v>
      </c>
      <c r="AE329" s="7">
        <f t="shared" ca="1" si="1856"/>
        <v>19.101123595505619</v>
      </c>
      <c r="AF329" s="11" t="s">
        <v>9</v>
      </c>
      <c r="AG329" s="7">
        <f t="shared" ca="1" si="1857"/>
        <v>19.334719334719335</v>
      </c>
      <c r="AH329" s="7">
        <f t="shared" ca="1" si="1857"/>
        <v>18.939393939393938</v>
      </c>
      <c r="AI329" s="7">
        <f t="shared" ca="1" si="1857"/>
        <v>18.060200668896321</v>
      </c>
      <c r="AJ329" s="7">
        <f t="shared" ca="1" si="1857"/>
        <v>18.48906560636183</v>
      </c>
      <c r="AK329" s="7">
        <f t="shared" ca="1" si="1857"/>
        <v>16.666666666666668</v>
      </c>
      <c r="AL329" s="7">
        <f t="shared" ca="1" si="1857"/>
        <v>15</v>
      </c>
      <c r="AM329" s="7">
        <f t="shared" ca="1" si="1857"/>
        <v>17.936507936507937</v>
      </c>
      <c r="AN329" s="7">
        <f t="shared" ca="1" si="1857"/>
        <v>14.594127806563039</v>
      </c>
      <c r="AO329" s="7">
        <f t="shared" ca="1" si="1857"/>
        <v>17.543859649122808</v>
      </c>
      <c r="AQ329" s="10">
        <f ca="1">Y329-$AX329</f>
        <v>-0.62632933497834387</v>
      </c>
      <c r="AR329" s="10">
        <f t="shared" ref="AR329:AR330" ca="1" si="1863">Z329-$AX329</f>
        <v>-1.7229811355508016</v>
      </c>
      <c r="AS329" s="10">
        <f t="shared" ref="AS329:AS330" ca="1" si="1864">AA329-$AX329</f>
        <v>-1.617373156281257</v>
      </c>
      <c r="AT329" s="10">
        <f t="shared" ref="AT329:AT330" ca="1" si="1865">AB329-$AX329</f>
        <v>1.2455834789672409</v>
      </c>
      <c r="AU329" s="10">
        <f t="shared" ref="AU329:AU330" ca="1" si="1866">AC329-$AX329</f>
        <v>2.9146442106788122</v>
      </c>
      <c r="AV329" s="10">
        <f t="shared" ref="AV329:AV330" ca="1" si="1867">AD329-$AX329</f>
        <v>-6.2336902856302689</v>
      </c>
      <c r="AW329" s="10">
        <f t="shared" ref="AW329:AW330" ca="1" si="1868">AE329-$AX329</f>
        <v>1.9085292002863099</v>
      </c>
      <c r="AX329" s="18">
        <f ca="1">AVERAGE(X329:AC329)</f>
        <v>17.192594395219309</v>
      </c>
      <c r="AY329" s="10">
        <f ca="1">AG329-$X329</f>
        <v>2.3356690023356705</v>
      </c>
      <c r="AZ329" s="10">
        <f t="shared" ref="AZ329:AZ330" ca="1" si="1869">AH329-$X329</f>
        <v>1.9403436070102735</v>
      </c>
      <c r="BA329" s="10">
        <f t="shared" ref="BA329:BA330" ca="1" si="1870">AI329-$X329</f>
        <v>1.0611503365126573</v>
      </c>
      <c r="BB329" s="10">
        <f t="shared" ref="BB329:BB330" ca="1" si="1871">AJ329-$X329</f>
        <v>1.490015273978166</v>
      </c>
      <c r="BC329" s="10">
        <f t="shared" ref="BC329:BC330" ca="1" si="1872">AK329-$X329</f>
        <v>-0.33238366571699629</v>
      </c>
      <c r="BD329" s="10">
        <f t="shared" ref="BD329:BD330" ca="1" si="1873">AL329-$X329</f>
        <v>-1.9990503323836641</v>
      </c>
      <c r="BE329" s="10">
        <f t="shared" ref="BE329:BE330" ca="1" si="1874">AM329-$X329</f>
        <v>0.93745760412427259</v>
      </c>
      <c r="BF329" s="10">
        <f t="shared" ref="BF329:BF330" ca="1" si="1875">AN329-$X329</f>
        <v>-2.4049225258206253</v>
      </c>
      <c r="BG329" s="10">
        <f t="shared" ref="BG329:BG330" ca="1" si="1876">AO329-$X329</f>
        <v>0.54480931673914412</v>
      </c>
      <c r="BI329" s="3">
        <f ca="1">Y329-Z329</f>
        <v>1.0966518005724577</v>
      </c>
      <c r="BJ329" s="3">
        <f ca="1">AG329-AH329</f>
        <v>0.39532539532539701</v>
      </c>
      <c r="BK329" s="3">
        <f ca="1">AI329-AJ329</f>
        <v>-0.42886493746550869</v>
      </c>
      <c r="BL329" s="3">
        <f ca="1">AK329-AL329</f>
        <v>1.6666666666666679</v>
      </c>
    </row>
    <row r="330" spans="1:64">
      <c r="B330" t="s">
        <v>10</v>
      </c>
      <c r="C330">
        <f ca="1">INDIRECT(ADDRESS(197,3,1,TRUE,C327))</f>
        <v>124</v>
      </c>
      <c r="D330">
        <f t="shared" ref="D330:J330" ca="1" si="1877">INDIRECT(ADDRESS(197,3,1,TRUE,D327))</f>
        <v>41</v>
      </c>
      <c r="E330">
        <f t="shared" ca="1" si="1877"/>
        <v>46</v>
      </c>
      <c r="F330">
        <f t="shared" ca="1" si="1877"/>
        <v>58</v>
      </c>
      <c r="G330">
        <f t="shared" ca="1" si="1877"/>
        <v>56</v>
      </c>
      <c r="H330">
        <f t="shared" ca="1" si="1877"/>
        <v>42</v>
      </c>
      <c r="I330">
        <f t="shared" ca="1" si="1877"/>
        <v>33</v>
      </c>
      <c r="J330">
        <f t="shared" ca="1" si="1877"/>
        <v>70</v>
      </c>
      <c r="K330">
        <f t="shared" ref="K330:L330" ca="1" si="1878">INDIRECT(ADDRESS(197,3,1,TRUE,K327))</f>
        <v>59</v>
      </c>
      <c r="L330">
        <f t="shared" ca="1" si="1878"/>
        <v>34</v>
      </c>
      <c r="M330">
        <f t="shared" ref="M330:N330" ca="1" si="1879">INDIRECT(ADDRESS(197,3,1,TRUE,M327))</f>
        <v>36</v>
      </c>
      <c r="N330">
        <f t="shared" ca="1" si="1879"/>
        <v>67</v>
      </c>
      <c r="O330">
        <f t="shared" ref="O330:Q330" ca="1" si="1880">INDIRECT(ADDRESS(197,3,1,TRUE,O327))</f>
        <v>9</v>
      </c>
      <c r="P330">
        <f t="shared" ca="1" si="1880"/>
        <v>14</v>
      </c>
      <c r="Q330">
        <f t="shared" ca="1" si="1880"/>
        <v>75</v>
      </c>
      <c r="R330">
        <f t="shared" ref="R330:S330" ca="1" si="1881">INDIRECT(ADDRESS(197,3,1,TRUE,R327))</f>
        <v>118</v>
      </c>
      <c r="S330">
        <f t="shared" ca="1" si="1881"/>
        <v>6</v>
      </c>
      <c r="V330" s="9"/>
      <c r="W330" s="4" t="s">
        <v>10</v>
      </c>
      <c r="X330" s="7">
        <f ca="1">C330*100/C$151</f>
        <v>11.775878442545109</v>
      </c>
      <c r="Y330" s="7">
        <f t="shared" ca="1" si="1856"/>
        <v>12.349397590361447</v>
      </c>
      <c r="Z330" s="7">
        <f t="shared" ca="1" si="1856"/>
        <v>12.707182320441989</v>
      </c>
      <c r="AA330" s="7">
        <f t="shared" ca="1" si="1856"/>
        <v>10.265486725663717</v>
      </c>
      <c r="AB330" s="7">
        <f t="shared" ca="1" si="1856"/>
        <v>12.147505422993492</v>
      </c>
      <c r="AC330" s="7">
        <f t="shared" ca="1" si="1856"/>
        <v>11.260053619302949</v>
      </c>
      <c r="AD330" s="7">
        <f t="shared" ca="1" si="1856"/>
        <v>9.0410958904109595</v>
      </c>
      <c r="AE330" s="7">
        <f t="shared" ca="1" si="1856"/>
        <v>11.235955056179776</v>
      </c>
      <c r="AF330" s="11" t="s">
        <v>10</v>
      </c>
      <c r="AG330" s="7">
        <f t="shared" ca="1" si="1857"/>
        <v>12.266112266112266</v>
      </c>
      <c r="AH330" s="7">
        <f t="shared" ca="1" si="1857"/>
        <v>12.878787878787879</v>
      </c>
      <c r="AI330" s="7">
        <f t="shared" ca="1" si="1857"/>
        <v>12.040133779264215</v>
      </c>
      <c r="AJ330" s="7">
        <f t="shared" ca="1" si="1857"/>
        <v>13.320079522862823</v>
      </c>
      <c r="AK330" s="7">
        <f t="shared" ca="1" si="1857"/>
        <v>8.8235294117647065</v>
      </c>
      <c r="AL330" s="7">
        <f t="shared" ca="1" si="1857"/>
        <v>10</v>
      </c>
      <c r="AM330" s="7">
        <f t="shared" ca="1" si="1857"/>
        <v>11.904761904761905</v>
      </c>
      <c r="AN330" s="7">
        <f t="shared" ca="1" si="1857"/>
        <v>10.189982728842832</v>
      </c>
      <c r="AO330" s="7">
        <f t="shared" ca="1" si="1857"/>
        <v>10.526315789473685</v>
      </c>
      <c r="AQ330" s="10">
        <f ca="1">Y330-$AX330</f>
        <v>0.59848023680999596</v>
      </c>
      <c r="AR330" s="10">
        <f t="shared" ca="1" si="1863"/>
        <v>0.9562649668905383</v>
      </c>
      <c r="AS330" s="10">
        <f t="shared" ca="1" si="1864"/>
        <v>-1.4854306278877338</v>
      </c>
      <c r="AT330" s="10">
        <f t="shared" ca="1" si="1865"/>
        <v>0.39658806944204095</v>
      </c>
      <c r="AU330" s="10">
        <f t="shared" ca="1" si="1866"/>
        <v>-0.49086373424850116</v>
      </c>
      <c r="AV330" s="10">
        <f t="shared" ca="1" si="1867"/>
        <v>-2.7098214631404911</v>
      </c>
      <c r="AW330" s="10">
        <f t="shared" ca="1" si="1868"/>
        <v>-0.51496229737167454</v>
      </c>
      <c r="AX330" s="18">
        <f ca="1">AVERAGE(X330:AC330)</f>
        <v>11.750917353551451</v>
      </c>
      <c r="AY330" s="10">
        <f ca="1">AG330-$X330</f>
        <v>0.4902338235671575</v>
      </c>
      <c r="AZ330" s="10">
        <f t="shared" ca="1" si="1869"/>
        <v>1.1029094362427703</v>
      </c>
      <c r="BA330" s="10">
        <f t="shared" ca="1" si="1870"/>
        <v>0.26425533671910628</v>
      </c>
      <c r="BB330" s="10">
        <f t="shared" ca="1" si="1871"/>
        <v>1.5442010803177144</v>
      </c>
      <c r="BC330" s="10">
        <f t="shared" ca="1" si="1872"/>
        <v>-2.9523490307804021</v>
      </c>
      <c r="BD330" s="10">
        <f t="shared" ca="1" si="1873"/>
        <v>-1.7758784425451086</v>
      </c>
      <c r="BE330" s="10">
        <f t="shared" ca="1" si="1874"/>
        <v>0.12888346221679647</v>
      </c>
      <c r="BF330" s="10">
        <f t="shared" ca="1" si="1875"/>
        <v>-1.5858957137022767</v>
      </c>
      <c r="BG330" s="10">
        <f t="shared" ca="1" si="1876"/>
        <v>-1.2495626530714237</v>
      </c>
      <c r="BI330" s="3">
        <f ca="1">Y330-Z330</f>
        <v>-0.35778473008054235</v>
      </c>
      <c r="BJ330" s="3">
        <f ca="1">AG330-AH330</f>
        <v>-0.61267561267561277</v>
      </c>
      <c r="BK330" s="3">
        <f ca="1">AI330-AJ330</f>
        <v>-1.2799457435986081</v>
      </c>
      <c r="BL330" s="3">
        <f ca="1">AK330-AL330</f>
        <v>-1.1764705882352935</v>
      </c>
    </row>
    <row r="331" spans="1:64">
      <c r="B331">
        <f ca="1">SUM(C329:C330)</f>
        <v>303</v>
      </c>
      <c r="U331" s="1" t="s">
        <v>76</v>
      </c>
      <c r="X331" s="7"/>
      <c r="Y331" s="7"/>
      <c r="Z331" s="7"/>
      <c r="AA331" s="7"/>
      <c r="AB331" s="7"/>
      <c r="AC331" s="7"/>
      <c r="AD331" s="7"/>
      <c r="AE331" s="7"/>
      <c r="AG331" s="7"/>
      <c r="AH331" s="7"/>
      <c r="AI331" s="7"/>
      <c r="AJ331" s="7"/>
      <c r="AX331" s="19"/>
    </row>
    <row r="332" spans="1:64">
      <c r="A332" s="1" t="s">
        <v>76</v>
      </c>
      <c r="B332" t="s">
        <v>92</v>
      </c>
      <c r="C332">
        <f ca="1">INDIRECT(ADDRESS(200,1,1,TRUE,C327))-B$151</f>
        <v>701</v>
      </c>
      <c r="D332">
        <f t="shared" ref="D332:J332" ca="1" si="1882">INDIRECT(ADDRESS(200,1,1,TRUE,D327))</f>
        <v>228</v>
      </c>
      <c r="E332">
        <f t="shared" ca="1" si="1882"/>
        <v>249</v>
      </c>
      <c r="F332">
        <f t="shared" ca="1" si="1882"/>
        <v>397</v>
      </c>
      <c r="G332">
        <f t="shared" ca="1" si="1882"/>
        <v>302</v>
      </c>
      <c r="H332">
        <f t="shared" ca="1" si="1882"/>
        <v>249</v>
      </c>
      <c r="I332">
        <f t="shared" ca="1" si="1882"/>
        <v>272</v>
      </c>
      <c r="J332">
        <f t="shared" ca="1" si="1882"/>
        <v>418</v>
      </c>
      <c r="K332">
        <f t="shared" ref="K332:L332" ca="1" si="1883">INDIRECT(ADDRESS(200,1,1,TRUE,K327))</f>
        <v>307</v>
      </c>
      <c r="L332">
        <f t="shared" ca="1" si="1883"/>
        <v>170</v>
      </c>
      <c r="M332">
        <f t="shared" ref="M332:N332" ca="1" si="1884">INDIRECT(ADDRESS(200,1,1,TRUE,M327))</f>
        <v>196</v>
      </c>
      <c r="N332">
        <f t="shared" ca="1" si="1884"/>
        <v>325</v>
      </c>
      <c r="O332">
        <f t="shared" ref="O332:Q332" ca="1" si="1885">INDIRECT(ADDRESS(200,1,1,TRUE,O327))</f>
        <v>75</v>
      </c>
      <c r="P332">
        <f t="shared" ca="1" si="1885"/>
        <v>101</v>
      </c>
      <c r="Q332">
        <f t="shared" ca="1" si="1885"/>
        <v>413</v>
      </c>
      <c r="R332">
        <f t="shared" ref="R332:S332" ca="1" si="1886">INDIRECT(ADDRESS(200,1,1,TRUE,R327))</f>
        <v>827</v>
      </c>
      <c r="S332">
        <f t="shared" ca="1" si="1886"/>
        <v>40</v>
      </c>
      <c r="W332" s="4" t="s">
        <v>92</v>
      </c>
      <c r="X332" s="7">
        <f ca="1">C332*100/C$151</f>
        <v>66.571699905033242</v>
      </c>
      <c r="Y332" s="7">
        <f t="shared" ref="Y332:AE334" ca="1" si="1887">D332*100/D$6</f>
        <v>68.674698795180717</v>
      </c>
      <c r="Z332" s="7">
        <f t="shared" ca="1" si="1887"/>
        <v>68.784530386740329</v>
      </c>
      <c r="AA332" s="7">
        <f t="shared" ca="1" si="1887"/>
        <v>70.26548672566372</v>
      </c>
      <c r="AB332" s="7">
        <f t="shared" ca="1" si="1887"/>
        <v>65.509761388286336</v>
      </c>
      <c r="AC332" s="7">
        <f t="shared" ca="1" si="1887"/>
        <v>66.756032171581765</v>
      </c>
      <c r="AD332" s="7">
        <f t="shared" ca="1" si="1887"/>
        <v>74.520547945205479</v>
      </c>
      <c r="AE332" s="7">
        <f t="shared" ca="1" si="1887"/>
        <v>67.094703049759232</v>
      </c>
      <c r="AF332" s="11" t="s">
        <v>92</v>
      </c>
      <c r="AG332" s="7">
        <f t="shared" ref="AG332:AO334" ca="1" si="1888">K332*100/K$6</f>
        <v>63.825363825363823</v>
      </c>
      <c r="AH332" s="7">
        <f t="shared" ca="1" si="1888"/>
        <v>64.393939393939391</v>
      </c>
      <c r="AI332" s="7">
        <f t="shared" ca="1" si="1888"/>
        <v>65.551839464882946</v>
      </c>
      <c r="AJ332" s="7">
        <f t="shared" ca="1" si="1888"/>
        <v>64.612326043737568</v>
      </c>
      <c r="AK332" s="7">
        <f t="shared" ca="1" si="1888"/>
        <v>73.529411764705884</v>
      </c>
      <c r="AL332" s="7">
        <f t="shared" ca="1" si="1888"/>
        <v>72.142857142857139</v>
      </c>
      <c r="AM332" s="7">
        <f t="shared" ca="1" si="1888"/>
        <v>65.555555555555557</v>
      </c>
      <c r="AN332" s="7">
        <f t="shared" ca="1" si="1888"/>
        <v>71.416234887737474</v>
      </c>
      <c r="AO332" s="7">
        <f t="shared" ca="1" si="1888"/>
        <v>70.175438596491233</v>
      </c>
      <c r="AX332" s="19"/>
    </row>
    <row r="333" spans="1:64">
      <c r="B333" t="s">
        <v>9</v>
      </c>
      <c r="C333">
        <f ca="1">INDIRECT(ADDRESS(200,2,1,TRUE,C327))</f>
        <v>209</v>
      </c>
      <c r="D333">
        <f t="shared" ref="D333:J333" ca="1" si="1889">INDIRECT(ADDRESS(200,2,1,TRUE,D327))</f>
        <v>59</v>
      </c>
      <c r="E333">
        <f t="shared" ca="1" si="1889"/>
        <v>62</v>
      </c>
      <c r="F333">
        <f t="shared" ca="1" si="1889"/>
        <v>103</v>
      </c>
      <c r="G333">
        <f t="shared" ca="1" si="1889"/>
        <v>97</v>
      </c>
      <c r="H333">
        <f t="shared" ca="1" si="1889"/>
        <v>81</v>
      </c>
      <c r="I333">
        <f t="shared" ca="1" si="1889"/>
        <v>52</v>
      </c>
      <c r="J333">
        <f t="shared" ca="1" si="1889"/>
        <v>128</v>
      </c>
      <c r="K333">
        <f t="shared" ref="K333:L333" ca="1" si="1890">INDIRECT(ADDRESS(200,2,1,TRUE,K327))</f>
        <v>105</v>
      </c>
      <c r="L333">
        <f t="shared" ca="1" si="1890"/>
        <v>58</v>
      </c>
      <c r="M333">
        <f t="shared" ref="M333:N333" ca="1" si="1891">INDIRECT(ADDRESS(200,2,1,TRUE,M327))</f>
        <v>63</v>
      </c>
      <c r="N333">
        <f t="shared" ca="1" si="1891"/>
        <v>102</v>
      </c>
      <c r="O333">
        <f t="shared" ref="O333:Q333" ca="1" si="1892">INDIRECT(ADDRESS(200,2,1,TRUE,O327))</f>
        <v>17</v>
      </c>
      <c r="P333">
        <f t="shared" ca="1" si="1892"/>
        <v>23</v>
      </c>
      <c r="Q333">
        <f t="shared" ca="1" si="1892"/>
        <v>135</v>
      </c>
      <c r="R333">
        <f t="shared" ref="R333:S333" ca="1" si="1893">INDIRECT(ADDRESS(200,2,1,TRUE,R327))</f>
        <v>199</v>
      </c>
      <c r="S333">
        <f t="shared" ca="1" si="1893"/>
        <v>10</v>
      </c>
      <c r="W333" s="4" t="s">
        <v>9</v>
      </c>
      <c r="X333" s="7">
        <f ca="1">C333*100/C$151</f>
        <v>19.848053181386515</v>
      </c>
      <c r="Y333" s="7">
        <f t="shared" ca="1" si="1887"/>
        <v>17.771084337349397</v>
      </c>
      <c r="Z333" s="7">
        <f t="shared" ca="1" si="1887"/>
        <v>17.127071823204421</v>
      </c>
      <c r="AA333" s="7">
        <f t="shared" ca="1" si="1887"/>
        <v>18.23008849557522</v>
      </c>
      <c r="AB333" s="7">
        <f t="shared" ca="1" si="1887"/>
        <v>21.041214750542299</v>
      </c>
      <c r="AC333" s="7">
        <f t="shared" ca="1" si="1887"/>
        <v>21.715817694369974</v>
      </c>
      <c r="AD333" s="7">
        <f t="shared" ca="1" si="1887"/>
        <v>14.246575342465754</v>
      </c>
      <c r="AE333" s="7">
        <f t="shared" ca="1" si="1887"/>
        <v>20.545746388443018</v>
      </c>
      <c r="AF333" s="11" t="s">
        <v>9</v>
      </c>
      <c r="AG333" s="7">
        <f t="shared" ca="1" si="1888"/>
        <v>21.829521829521831</v>
      </c>
      <c r="AH333" s="7">
        <f t="shared" ca="1" si="1888"/>
        <v>21.969696969696969</v>
      </c>
      <c r="AI333" s="7">
        <f t="shared" ca="1" si="1888"/>
        <v>21.070234113712374</v>
      </c>
      <c r="AJ333" s="7">
        <f t="shared" ca="1" si="1888"/>
        <v>20.278330019880716</v>
      </c>
      <c r="AK333" s="7">
        <f t="shared" ca="1" si="1888"/>
        <v>16.666666666666668</v>
      </c>
      <c r="AL333" s="7">
        <f t="shared" ca="1" si="1888"/>
        <v>16.428571428571427</v>
      </c>
      <c r="AM333" s="7">
        <f t="shared" ca="1" si="1888"/>
        <v>21.428571428571427</v>
      </c>
      <c r="AN333" s="7">
        <f t="shared" ca="1" si="1888"/>
        <v>17.184801381692573</v>
      </c>
      <c r="AO333" s="7">
        <f t="shared" ca="1" si="1888"/>
        <v>17.543859649122808</v>
      </c>
      <c r="AQ333" s="10">
        <f ca="1">Y333-$AX333</f>
        <v>-1.5178040430552393</v>
      </c>
      <c r="AR333" s="10">
        <f t="shared" ref="AR333:AR334" ca="1" si="1894">Z333-$AX333</f>
        <v>-2.1618165572002148</v>
      </c>
      <c r="AS333" s="10">
        <f t="shared" ref="AS333:AS334" ca="1" si="1895">AA333-$AX333</f>
        <v>-1.0587998848294156</v>
      </c>
      <c r="AT333" s="10">
        <f t="shared" ref="AT333:AT334" ca="1" si="1896">AB333-$AX333</f>
        <v>1.7523263701376628</v>
      </c>
      <c r="AU333" s="10">
        <f t="shared" ref="AU333:AU334" ca="1" si="1897">AC333-$AX333</f>
        <v>2.4269293139653385</v>
      </c>
      <c r="AV333" s="10">
        <f t="shared" ref="AV333:AV334" ca="1" si="1898">AD333-$AX333</f>
        <v>-5.0423130379388823</v>
      </c>
      <c r="AW333" s="10">
        <f t="shared" ref="AW333:AW334" ca="1" si="1899">AE333-$AX333</f>
        <v>1.2568580080383818</v>
      </c>
      <c r="AX333" s="18">
        <f ca="1">AVERAGE(X333:AC333)</f>
        <v>19.288888380404636</v>
      </c>
      <c r="AY333" s="10">
        <f ca="1">AG333-$X333</f>
        <v>1.9814686481353156</v>
      </c>
      <c r="AZ333" s="10">
        <f t="shared" ref="AZ333:AZ334" ca="1" si="1900">AH333-$X333</f>
        <v>2.121643788310454</v>
      </c>
      <c r="BA333" s="10">
        <f t="shared" ref="BA333:BA334" ca="1" si="1901">AI333-$X333</f>
        <v>1.222180932325859</v>
      </c>
      <c r="BB333" s="10">
        <f t="shared" ref="BB333:BB334" ca="1" si="1902">AJ333-$X333</f>
        <v>0.43027683849420129</v>
      </c>
      <c r="BC333" s="10">
        <f t="shared" ref="BC333:BC334" ca="1" si="1903">AK333-$X333</f>
        <v>-3.181386514719847</v>
      </c>
      <c r="BD333" s="10">
        <f t="shared" ref="BD333:BD334" ca="1" si="1904">AL333-$X333</f>
        <v>-3.4194817528150878</v>
      </c>
      <c r="BE333" s="10">
        <f t="shared" ref="BE333:BE334" ca="1" si="1905">AM333-$X333</f>
        <v>1.5805182471849122</v>
      </c>
      <c r="BF333" s="10">
        <f t="shared" ref="BF333:BF334" ca="1" si="1906">AN333-$X333</f>
        <v>-2.663251799693942</v>
      </c>
      <c r="BG333" s="10">
        <f t="shared" ref="BG333:BG334" ca="1" si="1907">AO333-$X333</f>
        <v>-2.3041935322637066</v>
      </c>
      <c r="BI333" s="3">
        <f ca="1">Y333-Z333</f>
        <v>0.64401251414497551</v>
      </c>
      <c r="BJ333" s="3">
        <f ca="1">AG333-AH333</f>
        <v>-0.14017514017513832</v>
      </c>
      <c r="BK333" s="3">
        <f ca="1">AI333-AJ333</f>
        <v>0.79190409383165772</v>
      </c>
      <c r="BL333" s="3">
        <f ca="1">AK333-AL333</f>
        <v>0.2380952380952408</v>
      </c>
    </row>
    <row r="334" spans="1:64">
      <c r="B334" t="s">
        <v>10</v>
      </c>
      <c r="C334">
        <f ca="1">INDIRECT(ADDRESS(200,3,1,TRUE,C327))</f>
        <v>139</v>
      </c>
      <c r="D334">
        <f t="shared" ref="D334:J334" ca="1" si="1908">INDIRECT(ADDRESS(200,3,1,TRUE,D327))</f>
        <v>45</v>
      </c>
      <c r="E334">
        <f t="shared" ca="1" si="1908"/>
        <v>51</v>
      </c>
      <c r="F334">
        <f t="shared" ca="1" si="1908"/>
        <v>65</v>
      </c>
      <c r="G334">
        <f t="shared" ca="1" si="1908"/>
        <v>62</v>
      </c>
      <c r="H334">
        <f t="shared" ca="1" si="1908"/>
        <v>43</v>
      </c>
      <c r="I334">
        <f t="shared" ca="1" si="1908"/>
        <v>41</v>
      </c>
      <c r="J334">
        <f t="shared" ca="1" si="1908"/>
        <v>77</v>
      </c>
      <c r="K334">
        <f t="shared" ref="K334:L334" ca="1" si="1909">INDIRECT(ADDRESS(200,3,1,TRUE,K327))</f>
        <v>69</v>
      </c>
      <c r="L334">
        <f t="shared" ca="1" si="1909"/>
        <v>36</v>
      </c>
      <c r="M334">
        <f t="shared" ref="M334:N334" ca="1" si="1910">INDIRECT(ADDRESS(200,3,1,TRUE,M327))</f>
        <v>40</v>
      </c>
      <c r="N334">
        <f t="shared" ca="1" si="1910"/>
        <v>76</v>
      </c>
      <c r="O334">
        <f t="shared" ref="O334:Q334" ca="1" si="1911">INDIRECT(ADDRESS(200,3,1,TRUE,O327))</f>
        <v>10</v>
      </c>
      <c r="P334">
        <f t="shared" ca="1" si="1911"/>
        <v>16</v>
      </c>
      <c r="Q334">
        <f t="shared" ca="1" si="1911"/>
        <v>82</v>
      </c>
      <c r="R334">
        <f t="shared" ref="R334:S334" ca="1" si="1912">INDIRECT(ADDRESS(200,3,1,TRUE,R327))</f>
        <v>132</v>
      </c>
      <c r="S334">
        <f t="shared" ca="1" si="1912"/>
        <v>7</v>
      </c>
      <c r="V334" s="9"/>
      <c r="W334" s="4" t="s">
        <v>10</v>
      </c>
      <c r="X334" s="7">
        <f ca="1">C334*100/C$151</f>
        <v>13.200379867046534</v>
      </c>
      <c r="Y334" s="7">
        <f t="shared" ca="1" si="1887"/>
        <v>13.554216867469879</v>
      </c>
      <c r="Z334" s="7">
        <f t="shared" ca="1" si="1887"/>
        <v>14.088397790055248</v>
      </c>
      <c r="AA334" s="7">
        <f t="shared" ca="1" si="1887"/>
        <v>11.504424778761061</v>
      </c>
      <c r="AB334" s="7">
        <f t="shared" ca="1" si="1887"/>
        <v>13.449023861171366</v>
      </c>
      <c r="AC334" s="7">
        <f t="shared" ca="1" si="1887"/>
        <v>11.528150134048257</v>
      </c>
      <c r="AD334" s="7">
        <f t="shared" ca="1" si="1887"/>
        <v>11.232876712328768</v>
      </c>
      <c r="AE334" s="7">
        <f t="shared" ca="1" si="1887"/>
        <v>12.359550561797754</v>
      </c>
      <c r="AF334" s="11" t="s">
        <v>10</v>
      </c>
      <c r="AG334" s="7">
        <f t="shared" ca="1" si="1888"/>
        <v>14.345114345114345</v>
      </c>
      <c r="AH334" s="7">
        <f t="shared" ca="1" si="1888"/>
        <v>13.636363636363637</v>
      </c>
      <c r="AI334" s="7">
        <f t="shared" ca="1" si="1888"/>
        <v>13.377926421404682</v>
      </c>
      <c r="AJ334" s="7">
        <f t="shared" ca="1" si="1888"/>
        <v>15.109343936381709</v>
      </c>
      <c r="AK334" s="7">
        <f t="shared" ca="1" si="1888"/>
        <v>9.8039215686274517</v>
      </c>
      <c r="AL334" s="7">
        <f t="shared" ca="1" si="1888"/>
        <v>11.428571428571429</v>
      </c>
      <c r="AM334" s="7">
        <f t="shared" ca="1" si="1888"/>
        <v>13.015873015873016</v>
      </c>
      <c r="AN334" s="7">
        <f t="shared" ca="1" si="1888"/>
        <v>11.398963730569948</v>
      </c>
      <c r="AO334" s="7">
        <f t="shared" ca="1" si="1888"/>
        <v>12.280701754385966</v>
      </c>
      <c r="AQ334" s="10">
        <f ca="1">Y334-$AX334</f>
        <v>0.66678465104448925</v>
      </c>
      <c r="AR334" s="10">
        <f t="shared" ca="1" si="1894"/>
        <v>1.2009655736298583</v>
      </c>
      <c r="AS334" s="10">
        <f t="shared" ca="1" si="1895"/>
        <v>-1.3830074376643289</v>
      </c>
      <c r="AT334" s="10">
        <f t="shared" ca="1" si="1896"/>
        <v>0.56159164474597567</v>
      </c>
      <c r="AU334" s="10">
        <f t="shared" ca="1" si="1897"/>
        <v>-1.359282082377133</v>
      </c>
      <c r="AV334" s="10">
        <f t="shared" ca="1" si="1898"/>
        <v>-1.6545555040966224</v>
      </c>
      <c r="AW334" s="10">
        <f t="shared" ca="1" si="1899"/>
        <v>-0.52788165462763637</v>
      </c>
      <c r="AX334" s="18">
        <f ca="1">AVERAGE(X334:AC334)</f>
        <v>12.88743221642539</v>
      </c>
      <c r="AY334" s="10">
        <f ca="1">AG334-$X334</f>
        <v>1.1447344780678108</v>
      </c>
      <c r="AZ334" s="10">
        <f t="shared" ca="1" si="1900"/>
        <v>0.4359837693171027</v>
      </c>
      <c r="BA334" s="10">
        <f t="shared" ca="1" si="1901"/>
        <v>0.17754655435814826</v>
      </c>
      <c r="BB334" s="10">
        <f t="shared" ca="1" si="1902"/>
        <v>1.908964069335175</v>
      </c>
      <c r="BC334" s="10">
        <f t="shared" ca="1" si="1903"/>
        <v>-3.3964582984190823</v>
      </c>
      <c r="BD334" s="10">
        <f t="shared" ca="1" si="1904"/>
        <v>-1.7718084384751052</v>
      </c>
      <c r="BE334" s="10">
        <f t="shared" ca="1" si="1905"/>
        <v>-0.18450685117351817</v>
      </c>
      <c r="BF334" s="10">
        <f t="shared" ca="1" si="1906"/>
        <v>-1.8014161364765862</v>
      </c>
      <c r="BG334" s="10">
        <f t="shared" ca="1" si="1907"/>
        <v>-0.9196781126605682</v>
      </c>
      <c r="BI334" s="3">
        <f ca="1">Y334-Z334</f>
        <v>-0.53418092258536909</v>
      </c>
      <c r="BJ334" s="3">
        <f ca="1">AG334-AH334</f>
        <v>0.70875070875070811</v>
      </c>
      <c r="BK334" s="3">
        <f ca="1">AI334-AJ334</f>
        <v>-1.7314175149770268</v>
      </c>
      <c r="BL334" s="3">
        <f ca="1">AK334-AL334</f>
        <v>-1.6246498599439771</v>
      </c>
    </row>
    <row r="335" spans="1:64">
      <c r="B335">
        <f ca="1">SUM(C333:C334)</f>
        <v>348</v>
      </c>
      <c r="Y335" s="7"/>
      <c r="Z335" s="7"/>
      <c r="AA335" s="7"/>
      <c r="AB335" s="7"/>
      <c r="AC335" s="7"/>
      <c r="AG335" s="7"/>
      <c r="AX335" s="19"/>
    </row>
    <row r="336" spans="1:64">
      <c r="C336" t="s">
        <v>102</v>
      </c>
      <c r="D336" t="s">
        <v>103</v>
      </c>
      <c r="E336" t="s">
        <v>104</v>
      </c>
      <c r="F336" t="s">
        <v>97</v>
      </c>
      <c r="G336" t="s">
        <v>98</v>
      </c>
      <c r="H336" t="s">
        <v>99</v>
      </c>
      <c r="I336" t="s">
        <v>100</v>
      </c>
      <c r="J336" t="s">
        <v>101</v>
      </c>
      <c r="K336" t="s">
        <v>106</v>
      </c>
      <c r="L336" t="s">
        <v>108</v>
      </c>
      <c r="M336" t="s">
        <v>109</v>
      </c>
      <c r="N336" t="s">
        <v>112</v>
      </c>
      <c r="O336" t="s">
        <v>117</v>
      </c>
      <c r="P336" t="s">
        <v>118</v>
      </c>
      <c r="Q336" t="s">
        <v>121</v>
      </c>
      <c r="R336" t="s">
        <v>119</v>
      </c>
      <c r="S336" t="s">
        <v>120</v>
      </c>
      <c r="U336" s="1" t="s">
        <v>77</v>
      </c>
      <c r="V336" s="1" t="s">
        <v>146</v>
      </c>
      <c r="X336" s="8" t="s">
        <v>102</v>
      </c>
      <c r="Y336" s="8" t="s">
        <v>103</v>
      </c>
      <c r="Z336" s="8" t="s">
        <v>104</v>
      </c>
      <c r="AA336" s="8" t="s">
        <v>97</v>
      </c>
      <c r="AB336" s="8" t="s">
        <v>98</v>
      </c>
      <c r="AC336" s="8" t="s">
        <v>99</v>
      </c>
      <c r="AD336" s="8" t="s">
        <v>100</v>
      </c>
      <c r="AE336" s="8" t="s">
        <v>101</v>
      </c>
      <c r="AG336" s="8" t="s">
        <v>106</v>
      </c>
      <c r="AH336" s="8" t="s">
        <v>108</v>
      </c>
      <c r="AI336" s="8" t="s">
        <v>109</v>
      </c>
      <c r="AJ336" s="8" t="s">
        <v>112</v>
      </c>
      <c r="AK336" s="12" t="s">
        <v>117</v>
      </c>
      <c r="AL336" s="12" t="s">
        <v>118</v>
      </c>
      <c r="AM336" s="12" t="s">
        <v>121</v>
      </c>
      <c r="AN336" s="12" t="s">
        <v>119</v>
      </c>
      <c r="AO336" s="12" t="s">
        <v>120</v>
      </c>
      <c r="AX336" s="19"/>
    </row>
    <row r="337" spans="1:64">
      <c r="A337" s="1" t="s">
        <v>77</v>
      </c>
      <c r="B337" t="s">
        <v>92</v>
      </c>
      <c r="C337">
        <f ca="1">INDIRECT(ADDRESS(203,1,1,TRUE,C336))-B$151</f>
        <v>449</v>
      </c>
      <c r="D337">
        <f t="shared" ref="D337:N337" ca="1" si="1913">INDIRECT(ADDRESS(203,1,1,TRUE,D336))</f>
        <v>138</v>
      </c>
      <c r="E337">
        <f t="shared" ca="1" si="1913"/>
        <v>163</v>
      </c>
      <c r="F337">
        <f t="shared" ca="1" si="1913"/>
        <v>260</v>
      </c>
      <c r="G337">
        <f t="shared" ca="1" si="1913"/>
        <v>196</v>
      </c>
      <c r="H337">
        <f t="shared" ca="1" si="1913"/>
        <v>178</v>
      </c>
      <c r="I337">
        <f t="shared" ca="1" si="1913"/>
        <v>185</v>
      </c>
      <c r="J337">
        <f t="shared" ca="1" si="1913"/>
        <v>281</v>
      </c>
      <c r="K337">
        <f t="shared" ca="1" si="1913"/>
        <v>175</v>
      </c>
      <c r="L337">
        <f t="shared" ca="1" si="1913"/>
        <v>104</v>
      </c>
      <c r="M337">
        <f t="shared" ca="1" si="1913"/>
        <v>113</v>
      </c>
      <c r="N337">
        <f t="shared" ca="1" si="1913"/>
        <v>198</v>
      </c>
      <c r="O337">
        <f t="shared" ref="O337:Q337" ca="1" si="1914">INDIRECT(ADDRESS(203,1,1,TRUE,O336))</f>
        <v>53</v>
      </c>
      <c r="P337">
        <f t="shared" ca="1" si="1914"/>
        <v>63</v>
      </c>
      <c r="Q337">
        <f t="shared" ca="1" si="1914"/>
        <v>275</v>
      </c>
      <c r="R337">
        <f t="shared" ref="R337:S337" ca="1" si="1915">INDIRECT(ADDRESS(203,1,1,TRUE,R336))</f>
        <v>588</v>
      </c>
      <c r="S337">
        <f t="shared" ca="1" si="1915"/>
        <v>27</v>
      </c>
      <c r="W337" s="4" t="s">
        <v>92</v>
      </c>
      <c r="X337" s="7">
        <f ca="1">C337*100/C$151</f>
        <v>42.64007597340931</v>
      </c>
      <c r="Y337" s="7">
        <f t="shared" ref="Y337:AE339" ca="1" si="1916">D337*100/D$6</f>
        <v>41.566265060240966</v>
      </c>
      <c r="Z337" s="7">
        <f t="shared" ca="1" si="1916"/>
        <v>45.027624309392266</v>
      </c>
      <c r="AA337" s="7">
        <f t="shared" ca="1" si="1916"/>
        <v>46.017699115044245</v>
      </c>
      <c r="AB337" s="7">
        <f t="shared" ca="1" si="1916"/>
        <v>42.516268980477221</v>
      </c>
      <c r="AC337" s="7">
        <f t="shared" ca="1" si="1916"/>
        <v>47.721179624664877</v>
      </c>
      <c r="AD337" s="7">
        <f t="shared" ca="1" si="1916"/>
        <v>50.684931506849317</v>
      </c>
      <c r="AE337" s="7">
        <f t="shared" ca="1" si="1916"/>
        <v>45.104333868378809</v>
      </c>
      <c r="AF337" s="11" t="s">
        <v>92</v>
      </c>
      <c r="AG337" s="7">
        <f t="shared" ref="AG337:AO339" ca="1" si="1917">K337*100/K$6</f>
        <v>36.382536382536379</v>
      </c>
      <c r="AH337" s="7">
        <f t="shared" ca="1" si="1917"/>
        <v>39.393939393939391</v>
      </c>
      <c r="AI337" s="7">
        <f t="shared" ca="1" si="1917"/>
        <v>37.792642140468224</v>
      </c>
      <c r="AJ337" s="7">
        <f t="shared" ca="1" si="1917"/>
        <v>39.363817097415506</v>
      </c>
      <c r="AK337" s="7">
        <f t="shared" ca="1" si="1917"/>
        <v>51.96078431372549</v>
      </c>
      <c r="AL337" s="7">
        <f t="shared" ca="1" si="1917"/>
        <v>45</v>
      </c>
      <c r="AM337" s="7">
        <f t="shared" ca="1" si="1917"/>
        <v>43.650793650793652</v>
      </c>
      <c r="AN337" s="7">
        <f t="shared" ca="1" si="1917"/>
        <v>50.777202072538863</v>
      </c>
      <c r="AO337" s="7">
        <f t="shared" ca="1" si="1917"/>
        <v>47.368421052631582</v>
      </c>
      <c r="AX337" s="19"/>
    </row>
    <row r="338" spans="1:64">
      <c r="B338" t="s">
        <v>9</v>
      </c>
      <c r="C338">
        <f ca="1">INDIRECT(ADDRESS(203,2,1,TRUE,C336))</f>
        <v>366</v>
      </c>
      <c r="D338">
        <f t="shared" ref="D338:J338" ca="1" si="1918">INDIRECT(ADDRESS(203,2,1,TRUE,D336))</f>
        <v>113</v>
      </c>
      <c r="E338">
        <f t="shared" ca="1" si="1918"/>
        <v>122</v>
      </c>
      <c r="F338">
        <f t="shared" ca="1" si="1918"/>
        <v>195</v>
      </c>
      <c r="G338">
        <f t="shared" ca="1" si="1918"/>
        <v>167</v>
      </c>
      <c r="H338">
        <f t="shared" ca="1" si="1918"/>
        <v>124</v>
      </c>
      <c r="I338">
        <f t="shared" ca="1" si="1918"/>
        <v>102</v>
      </c>
      <c r="J338">
        <f t="shared" ca="1" si="1918"/>
        <v>213</v>
      </c>
      <c r="K338">
        <f t="shared" ref="K338:L338" ca="1" si="1919">INDIRECT(ADDRESS(203,2,1,TRUE,K336))</f>
        <v>192</v>
      </c>
      <c r="L338">
        <f t="shared" ca="1" si="1919"/>
        <v>101</v>
      </c>
      <c r="M338">
        <f t="shared" ref="M338:N338" ca="1" si="1920">INDIRECT(ADDRESS(203,2,1,TRUE,M336))</f>
        <v>116</v>
      </c>
      <c r="N338">
        <f t="shared" ca="1" si="1920"/>
        <v>184</v>
      </c>
      <c r="O338">
        <f t="shared" ref="O338:Q338" ca="1" si="1921">INDIRECT(ADDRESS(203,2,1,TRUE,O336))</f>
        <v>33</v>
      </c>
      <c r="P338">
        <f t="shared" ca="1" si="1921"/>
        <v>53</v>
      </c>
      <c r="Q338">
        <f t="shared" ca="1" si="1921"/>
        <v>207</v>
      </c>
      <c r="R338">
        <f t="shared" ref="R338:S338" ca="1" si="1922">INDIRECT(ADDRESS(203,2,1,TRUE,R336))</f>
        <v>344</v>
      </c>
      <c r="S338">
        <f t="shared" ca="1" si="1922"/>
        <v>22</v>
      </c>
      <c r="W338" s="4" t="s">
        <v>9</v>
      </c>
      <c r="X338" s="7">
        <f ca="1">C338*100/C$151</f>
        <v>34.757834757834758</v>
      </c>
      <c r="Y338" s="7">
        <f t="shared" ca="1" si="1916"/>
        <v>34.036144578313255</v>
      </c>
      <c r="Z338" s="7">
        <f t="shared" ca="1" si="1916"/>
        <v>33.701657458563538</v>
      </c>
      <c r="AA338" s="7">
        <f t="shared" ca="1" si="1916"/>
        <v>34.513274336283189</v>
      </c>
      <c r="AB338" s="7">
        <f t="shared" ca="1" si="1916"/>
        <v>36.225596529284168</v>
      </c>
      <c r="AC338" s="7">
        <f t="shared" ca="1" si="1916"/>
        <v>33.243967828418228</v>
      </c>
      <c r="AD338" s="7">
        <f t="shared" ca="1" si="1916"/>
        <v>27.945205479452056</v>
      </c>
      <c r="AE338" s="7">
        <f t="shared" ca="1" si="1916"/>
        <v>34.189406099518457</v>
      </c>
      <c r="AF338" s="11" t="s">
        <v>9</v>
      </c>
      <c r="AG338" s="7">
        <f t="shared" ca="1" si="1917"/>
        <v>39.916839916839919</v>
      </c>
      <c r="AH338" s="7">
        <f t="shared" ca="1" si="1917"/>
        <v>38.257575757575758</v>
      </c>
      <c r="AI338" s="7">
        <f t="shared" ca="1" si="1917"/>
        <v>38.795986622073578</v>
      </c>
      <c r="AJ338" s="7">
        <f t="shared" ca="1" si="1917"/>
        <v>36.580516898608352</v>
      </c>
      <c r="AK338" s="7">
        <f t="shared" ca="1" si="1917"/>
        <v>32.352941176470587</v>
      </c>
      <c r="AL338" s="7">
        <f t="shared" ca="1" si="1917"/>
        <v>37.857142857142854</v>
      </c>
      <c r="AM338" s="7">
        <f t="shared" ca="1" si="1917"/>
        <v>32.857142857142854</v>
      </c>
      <c r="AN338" s="7">
        <f t="shared" ca="1" si="1917"/>
        <v>29.706390328151986</v>
      </c>
      <c r="AO338" s="7">
        <f t="shared" ca="1" si="1917"/>
        <v>38.596491228070178</v>
      </c>
      <c r="AQ338" s="10">
        <f ca="1">Y338-$AX338</f>
        <v>-0.37693466980292811</v>
      </c>
      <c r="AR338" s="10">
        <f t="shared" ref="AR338:AR339" ca="1" si="1923">Z338-$AX338</f>
        <v>-0.71142178955264512</v>
      </c>
      <c r="AS338" s="10">
        <f t="shared" ref="AS338:AS339" ca="1" si="1924">AA338-$AX338</f>
        <v>0.10019508816700551</v>
      </c>
      <c r="AT338" s="10">
        <f t="shared" ref="AT338:AT339" ca="1" si="1925">AB338-$AX338</f>
        <v>1.8125172811679846</v>
      </c>
      <c r="AU338" s="10">
        <f t="shared" ref="AU338:AU339" ca="1" si="1926">AC338-$AX338</f>
        <v>-1.1691114196979555</v>
      </c>
      <c r="AV338" s="10">
        <f t="shared" ref="AV338:AV339" ca="1" si="1927">AD338-$AX338</f>
        <v>-6.467873768664127</v>
      </c>
      <c r="AW338" s="10">
        <f t="shared" ref="AW338:AW339" ca="1" si="1928">AE338-$AX338</f>
        <v>-0.22367314859772591</v>
      </c>
      <c r="AX338" s="18">
        <f ca="1">AVERAGE(X338:AC338)</f>
        <v>34.413079248116183</v>
      </c>
      <c r="AY338" s="10">
        <f ca="1">AG338-$X338</f>
        <v>5.1590051590051615</v>
      </c>
      <c r="AZ338" s="10">
        <f t="shared" ref="AZ338:AZ339" ca="1" si="1929">AH338-$X338</f>
        <v>3.4997409997410003</v>
      </c>
      <c r="BA338" s="10">
        <f t="shared" ref="BA338:BA339" ca="1" si="1930">AI338-$X338</f>
        <v>4.0381518642388201</v>
      </c>
      <c r="BB338" s="10">
        <f t="shared" ref="BB338:BB339" ca="1" si="1931">AJ338-$X338</f>
        <v>1.822682140773594</v>
      </c>
      <c r="BC338" s="10">
        <f t="shared" ref="BC338:BC339" ca="1" si="1932">AK338-$X338</f>
        <v>-2.4048935813641705</v>
      </c>
      <c r="BD338" s="10">
        <f t="shared" ref="BD338:BD339" ca="1" si="1933">AL338-$X338</f>
        <v>3.0993080993080966</v>
      </c>
      <c r="BE338" s="10">
        <f t="shared" ref="BE338:BE339" ca="1" si="1934">AM338-$X338</f>
        <v>-1.9006919006919034</v>
      </c>
      <c r="BF338" s="10">
        <f t="shared" ref="BF338:BF339" ca="1" si="1935">AN338-$X338</f>
        <v>-5.0514444296827712</v>
      </c>
      <c r="BG338" s="10">
        <f t="shared" ref="BG338:BG339" ca="1" si="1936">AO338-$X338</f>
        <v>3.8386564702354207</v>
      </c>
      <c r="BI338" s="3">
        <f ca="1">Y338-Z338</f>
        <v>0.33448711974971701</v>
      </c>
      <c r="BJ338" s="3">
        <f ca="1">AG338-AH338</f>
        <v>1.6592641592641613</v>
      </c>
      <c r="BK338" s="3">
        <f ca="1">AI338-AJ338</f>
        <v>2.2154697234652261</v>
      </c>
      <c r="BL338" s="3">
        <f ca="1">AK338-AL338</f>
        <v>-5.5042016806722671</v>
      </c>
    </row>
    <row r="339" spans="1:64">
      <c r="B339" t="s">
        <v>10</v>
      </c>
      <c r="C339">
        <f ca="1">INDIRECT(ADDRESS(203,3,1,TRUE,C336))</f>
        <v>234</v>
      </c>
      <c r="D339">
        <f t="shared" ref="D339:J339" ca="1" si="1937">INDIRECT(ADDRESS(203,3,1,TRUE,D336))</f>
        <v>81</v>
      </c>
      <c r="E339">
        <f t="shared" ca="1" si="1937"/>
        <v>77</v>
      </c>
      <c r="F339">
        <f t="shared" ca="1" si="1937"/>
        <v>110</v>
      </c>
      <c r="G339">
        <f t="shared" ca="1" si="1937"/>
        <v>98</v>
      </c>
      <c r="H339">
        <f t="shared" ca="1" si="1937"/>
        <v>71</v>
      </c>
      <c r="I339">
        <f t="shared" ca="1" si="1937"/>
        <v>78</v>
      </c>
      <c r="J339">
        <f t="shared" ca="1" si="1937"/>
        <v>129</v>
      </c>
      <c r="K339">
        <f t="shared" ref="K339:L339" ca="1" si="1938">INDIRECT(ADDRESS(203,3,1,TRUE,K336))</f>
        <v>114</v>
      </c>
      <c r="L339">
        <f t="shared" ca="1" si="1938"/>
        <v>59</v>
      </c>
      <c r="M339">
        <f t="shared" ref="M339:N339" ca="1" si="1939">INDIRECT(ADDRESS(203,3,1,TRUE,M336))</f>
        <v>70</v>
      </c>
      <c r="N339">
        <f t="shared" ca="1" si="1939"/>
        <v>121</v>
      </c>
      <c r="O339">
        <f t="shared" ref="O339:Q339" ca="1" si="1940">INDIRECT(ADDRESS(203,3,1,TRUE,O336))</f>
        <v>16</v>
      </c>
      <c r="P339">
        <f t="shared" ca="1" si="1940"/>
        <v>24</v>
      </c>
      <c r="Q339">
        <f t="shared" ca="1" si="1940"/>
        <v>148</v>
      </c>
      <c r="R339">
        <f t="shared" ref="R339:S339" ca="1" si="1941">INDIRECT(ADDRESS(203,3,1,TRUE,R336))</f>
        <v>226</v>
      </c>
      <c r="S339">
        <f t="shared" ca="1" si="1941"/>
        <v>8</v>
      </c>
      <c r="V339" s="9"/>
      <c r="W339" s="4" t="s">
        <v>10</v>
      </c>
      <c r="X339" s="7">
        <f ca="1">C339*100/C$151</f>
        <v>22.222222222222221</v>
      </c>
      <c r="Y339" s="7">
        <f t="shared" ca="1" si="1916"/>
        <v>24.397590361445783</v>
      </c>
      <c r="Z339" s="7">
        <f t="shared" ca="1" si="1916"/>
        <v>21.270718232044199</v>
      </c>
      <c r="AA339" s="7">
        <f t="shared" ca="1" si="1916"/>
        <v>19.469026548672566</v>
      </c>
      <c r="AB339" s="7">
        <f t="shared" ca="1" si="1916"/>
        <v>21.258134490238611</v>
      </c>
      <c r="AC339" s="7">
        <f t="shared" ca="1" si="1916"/>
        <v>19.034852546916891</v>
      </c>
      <c r="AD339" s="7">
        <f t="shared" ca="1" si="1916"/>
        <v>21.36986301369863</v>
      </c>
      <c r="AE339" s="7">
        <f t="shared" ca="1" si="1916"/>
        <v>20.70626003210273</v>
      </c>
      <c r="AF339" s="11" t="s">
        <v>10</v>
      </c>
      <c r="AG339" s="7">
        <f t="shared" ca="1" si="1917"/>
        <v>23.700623700623701</v>
      </c>
      <c r="AH339" s="7">
        <f t="shared" ca="1" si="1917"/>
        <v>22.348484848484848</v>
      </c>
      <c r="AI339" s="7">
        <f t="shared" ca="1" si="1917"/>
        <v>23.411371237458194</v>
      </c>
      <c r="AJ339" s="7">
        <f t="shared" ca="1" si="1917"/>
        <v>24.055666003976143</v>
      </c>
      <c r="AK339" s="7">
        <f t="shared" ca="1" si="1917"/>
        <v>15.686274509803921</v>
      </c>
      <c r="AL339" s="7">
        <f t="shared" ca="1" si="1917"/>
        <v>17.142857142857142</v>
      </c>
      <c r="AM339" s="7">
        <f t="shared" ca="1" si="1917"/>
        <v>23.49206349206349</v>
      </c>
      <c r="AN339" s="7">
        <f t="shared" ca="1" si="1917"/>
        <v>19.516407599309154</v>
      </c>
      <c r="AO339" s="7">
        <f t="shared" ca="1" si="1917"/>
        <v>14.035087719298245</v>
      </c>
      <c r="AQ339" s="10">
        <f ca="1">Y339-$AX339</f>
        <v>3.1221662945224011</v>
      </c>
      <c r="AR339" s="10">
        <f t="shared" ca="1" si="1923"/>
        <v>-4.7058348791821913E-3</v>
      </c>
      <c r="AS339" s="10">
        <f t="shared" ca="1" si="1924"/>
        <v>-1.8063975182508152</v>
      </c>
      <c r="AT339" s="10">
        <f t="shared" ca="1" si="1925"/>
        <v>-1.7289576684770935E-2</v>
      </c>
      <c r="AU339" s="10">
        <f t="shared" ca="1" si="1926"/>
        <v>-2.2405715200064904</v>
      </c>
      <c r="AV339" s="10">
        <f t="shared" ca="1" si="1927"/>
        <v>9.4438946775248667E-2</v>
      </c>
      <c r="AW339" s="10">
        <f t="shared" ca="1" si="1928"/>
        <v>-0.56916403482065192</v>
      </c>
      <c r="AX339" s="18">
        <f ca="1">AVERAGE(X339:AC339)</f>
        <v>21.275424066923382</v>
      </c>
      <c r="AY339" s="10">
        <f ca="1">AG339-$X339</f>
        <v>1.4784014784014801</v>
      </c>
      <c r="AZ339" s="10">
        <f t="shared" ca="1" si="1929"/>
        <v>0.1262626262626263</v>
      </c>
      <c r="BA339" s="10">
        <f t="shared" ca="1" si="1930"/>
        <v>1.1891490152359729</v>
      </c>
      <c r="BB339" s="10">
        <f t="shared" ca="1" si="1931"/>
        <v>1.8334437817539211</v>
      </c>
      <c r="BC339" s="10">
        <f t="shared" ca="1" si="1932"/>
        <v>-6.5359477124183005</v>
      </c>
      <c r="BD339" s="10">
        <f t="shared" ca="1" si="1933"/>
        <v>-5.0793650793650791</v>
      </c>
      <c r="BE339" s="10">
        <f t="shared" ca="1" si="1934"/>
        <v>1.2698412698412689</v>
      </c>
      <c r="BF339" s="10">
        <f t="shared" ca="1" si="1935"/>
        <v>-2.7058146229130671</v>
      </c>
      <c r="BG339" s="10">
        <f t="shared" ca="1" si="1936"/>
        <v>-8.1871345029239766</v>
      </c>
      <c r="BI339" s="3">
        <f ca="1">Y339-Z339</f>
        <v>3.1268721294015833</v>
      </c>
      <c r="BJ339" s="3">
        <f ca="1">AG339-AH339</f>
        <v>1.3521388521388538</v>
      </c>
      <c r="BK339" s="3">
        <f ca="1">AI339-AJ339</f>
        <v>-0.64429476651794815</v>
      </c>
      <c r="BL339" s="3">
        <f ca="1">AK339-AL339</f>
        <v>-1.4565826330532214</v>
      </c>
    </row>
    <row r="340" spans="1:64">
      <c r="B340">
        <f ca="1">SUM(C338:C339)</f>
        <v>600</v>
      </c>
      <c r="U340" s="1" t="s">
        <v>78</v>
      </c>
      <c r="X340" s="7"/>
      <c r="Y340" s="7"/>
      <c r="Z340" s="7"/>
      <c r="AA340" s="7"/>
      <c r="AB340" s="7"/>
      <c r="AC340" s="7"/>
      <c r="AD340" s="7"/>
      <c r="AE340" s="7"/>
      <c r="AG340" s="7"/>
      <c r="AH340" s="7"/>
      <c r="AI340" s="7"/>
      <c r="AJ340" s="7"/>
      <c r="AX340" s="19"/>
    </row>
    <row r="341" spans="1:64">
      <c r="A341" s="1" t="s">
        <v>78</v>
      </c>
      <c r="B341" t="s">
        <v>92</v>
      </c>
      <c r="C341">
        <f ca="1">INDIRECT(ADDRESS(206,1,1,TRUE,C336))-B$151</f>
        <v>419</v>
      </c>
      <c r="D341">
        <f t="shared" ref="D341:J341" ca="1" si="1942">INDIRECT(ADDRESS(206,1,1,TRUE,D336))</f>
        <v>137</v>
      </c>
      <c r="E341">
        <f t="shared" ca="1" si="1942"/>
        <v>158</v>
      </c>
      <c r="F341">
        <f t="shared" ca="1" si="1942"/>
        <v>244</v>
      </c>
      <c r="G341">
        <f t="shared" ca="1" si="1942"/>
        <v>181</v>
      </c>
      <c r="H341">
        <f t="shared" ca="1" si="1942"/>
        <v>168</v>
      </c>
      <c r="I341">
        <f t="shared" ca="1" si="1942"/>
        <v>176</v>
      </c>
      <c r="J341">
        <f t="shared" ca="1" si="1942"/>
        <v>268</v>
      </c>
      <c r="K341">
        <f t="shared" ref="K341:L341" ca="1" si="1943">INDIRECT(ADDRESS(206,1,1,TRUE,K336))</f>
        <v>168</v>
      </c>
      <c r="L341">
        <f t="shared" ca="1" si="1943"/>
        <v>102</v>
      </c>
      <c r="M341">
        <f t="shared" ref="M341:N341" ca="1" si="1944">INDIRECT(ADDRESS(206,1,1,TRUE,M336))</f>
        <v>112</v>
      </c>
      <c r="N341">
        <f t="shared" ca="1" si="1944"/>
        <v>174</v>
      </c>
      <c r="O341">
        <f t="shared" ref="O341:Q341" ca="1" si="1945">INDIRECT(ADDRESS(206,1,1,TRUE,O336))</f>
        <v>47</v>
      </c>
      <c r="P341">
        <f t="shared" ca="1" si="1945"/>
        <v>57</v>
      </c>
      <c r="Q341">
        <f t="shared" ca="1" si="1945"/>
        <v>265</v>
      </c>
      <c r="R341">
        <f t="shared" ref="R341:S341" ca="1" si="1946">INDIRECT(ADDRESS(206,1,1,TRUE,R336))</f>
        <v>562</v>
      </c>
      <c r="S341">
        <f t="shared" ca="1" si="1946"/>
        <v>23</v>
      </c>
      <c r="W341" s="4" t="s">
        <v>92</v>
      </c>
      <c r="X341" s="7">
        <f ca="1">C341*100/C$151</f>
        <v>39.791073124406459</v>
      </c>
      <c r="Y341" s="7">
        <f t="shared" ref="Y341:AE343" ca="1" si="1947">D341*100/D$6</f>
        <v>41.265060240963855</v>
      </c>
      <c r="Z341" s="7">
        <f t="shared" ca="1" si="1947"/>
        <v>43.646408839779006</v>
      </c>
      <c r="AA341" s="7">
        <f t="shared" ca="1" si="1947"/>
        <v>43.185840707964601</v>
      </c>
      <c r="AB341" s="7">
        <f t="shared" ca="1" si="1947"/>
        <v>39.262472885032537</v>
      </c>
      <c r="AC341" s="7">
        <f t="shared" ca="1" si="1947"/>
        <v>45.040214477211798</v>
      </c>
      <c r="AD341" s="7">
        <f t="shared" ca="1" si="1947"/>
        <v>48.219178082191782</v>
      </c>
      <c r="AE341" s="7">
        <f t="shared" ca="1" si="1947"/>
        <v>43.017656500802566</v>
      </c>
      <c r="AF341" s="11" t="s">
        <v>92</v>
      </c>
      <c r="AG341" s="7">
        <f t="shared" ref="AG341:AO343" ca="1" si="1948">K341*100/K$6</f>
        <v>34.927234927234927</v>
      </c>
      <c r="AH341" s="7">
        <f t="shared" ca="1" si="1948"/>
        <v>38.636363636363633</v>
      </c>
      <c r="AI341" s="7">
        <f t="shared" ca="1" si="1948"/>
        <v>37.458193979933114</v>
      </c>
      <c r="AJ341" s="7">
        <f t="shared" ca="1" si="1948"/>
        <v>34.592445328031808</v>
      </c>
      <c r="AK341" s="7">
        <f t="shared" ca="1" si="1948"/>
        <v>46.078431372549019</v>
      </c>
      <c r="AL341" s="7">
        <f t="shared" ca="1" si="1948"/>
        <v>40.714285714285715</v>
      </c>
      <c r="AM341" s="7">
        <f t="shared" ca="1" si="1948"/>
        <v>42.063492063492063</v>
      </c>
      <c r="AN341" s="7">
        <f t="shared" ca="1" si="1948"/>
        <v>48.531951640759928</v>
      </c>
      <c r="AO341" s="7">
        <f t="shared" ca="1" si="1948"/>
        <v>40.350877192982459</v>
      </c>
      <c r="AX341" s="19"/>
    </row>
    <row r="342" spans="1:64">
      <c r="B342" t="s">
        <v>9</v>
      </c>
      <c r="C342">
        <f ca="1">INDIRECT(ADDRESS(206,2,1,TRUE,C336))</f>
        <v>397</v>
      </c>
      <c r="D342">
        <f t="shared" ref="D342:J342" ca="1" si="1949">INDIRECT(ADDRESS(206,2,1,TRUE,D336))</f>
        <v>125</v>
      </c>
      <c r="E342">
        <f t="shared" ca="1" si="1949"/>
        <v>127</v>
      </c>
      <c r="F342">
        <f t="shared" ca="1" si="1949"/>
        <v>212</v>
      </c>
      <c r="G342">
        <f t="shared" ca="1" si="1949"/>
        <v>172</v>
      </c>
      <c r="H342">
        <f t="shared" ca="1" si="1949"/>
        <v>134</v>
      </c>
      <c r="I342">
        <f t="shared" ca="1" si="1949"/>
        <v>120</v>
      </c>
      <c r="J342">
        <f t="shared" ca="1" si="1949"/>
        <v>224</v>
      </c>
      <c r="K342">
        <f t="shared" ref="K342:L342" ca="1" si="1950">INDIRECT(ADDRESS(206,2,1,TRUE,K336))</f>
        <v>205</v>
      </c>
      <c r="L342">
        <f t="shared" ca="1" si="1950"/>
        <v>98</v>
      </c>
      <c r="M342">
        <f t="shared" ref="M342:N342" ca="1" si="1951">INDIRECT(ADDRESS(206,2,1,TRUE,M336))</f>
        <v>119</v>
      </c>
      <c r="N342">
        <f t="shared" ca="1" si="1951"/>
        <v>207</v>
      </c>
      <c r="O342">
        <f t="shared" ref="O342:Q342" ca="1" si="1952">INDIRECT(ADDRESS(206,2,1,TRUE,O336))</f>
        <v>36</v>
      </c>
      <c r="P342">
        <f t="shared" ca="1" si="1952"/>
        <v>60</v>
      </c>
      <c r="Q342">
        <f t="shared" ca="1" si="1952"/>
        <v>216</v>
      </c>
      <c r="R342">
        <f t="shared" ref="R342:S342" ca="1" si="1953">INDIRECT(ADDRESS(206,2,1,TRUE,R336))</f>
        <v>371</v>
      </c>
      <c r="S342">
        <f t="shared" ca="1" si="1953"/>
        <v>26</v>
      </c>
      <c r="W342" s="4" t="s">
        <v>9</v>
      </c>
      <c r="X342" s="7">
        <f ca="1">C342*100/C$151</f>
        <v>37.701804368471038</v>
      </c>
      <c r="Y342" s="7">
        <f t="shared" ca="1" si="1947"/>
        <v>37.650602409638552</v>
      </c>
      <c r="Z342" s="7">
        <f t="shared" ca="1" si="1947"/>
        <v>35.082872928176798</v>
      </c>
      <c r="AA342" s="7">
        <f t="shared" ca="1" si="1947"/>
        <v>37.522123893805308</v>
      </c>
      <c r="AB342" s="7">
        <f t="shared" ca="1" si="1947"/>
        <v>37.310195227765725</v>
      </c>
      <c r="AC342" s="7">
        <f t="shared" ca="1" si="1947"/>
        <v>35.924932975871315</v>
      </c>
      <c r="AD342" s="7">
        <f t="shared" ca="1" si="1947"/>
        <v>32.876712328767127</v>
      </c>
      <c r="AE342" s="7">
        <f t="shared" ca="1" si="1947"/>
        <v>35.955056179775283</v>
      </c>
      <c r="AF342" s="11" t="s">
        <v>9</v>
      </c>
      <c r="AG342" s="7">
        <f t="shared" ca="1" si="1948"/>
        <v>42.619542619542621</v>
      </c>
      <c r="AH342" s="7">
        <f t="shared" ca="1" si="1948"/>
        <v>37.121212121212125</v>
      </c>
      <c r="AI342" s="7">
        <f t="shared" ca="1" si="1948"/>
        <v>39.799331103678931</v>
      </c>
      <c r="AJ342" s="7">
        <f t="shared" ca="1" si="1948"/>
        <v>41.153081510934392</v>
      </c>
      <c r="AK342" s="7">
        <f t="shared" ca="1" si="1948"/>
        <v>35.294117647058826</v>
      </c>
      <c r="AL342" s="7">
        <f t="shared" ca="1" si="1948"/>
        <v>42.857142857142854</v>
      </c>
      <c r="AM342" s="7">
        <f t="shared" ca="1" si="1948"/>
        <v>34.285714285714285</v>
      </c>
      <c r="AN342" s="7">
        <f t="shared" ca="1" si="1948"/>
        <v>32.037996545768564</v>
      </c>
      <c r="AO342" s="7">
        <f t="shared" ca="1" si="1948"/>
        <v>45.614035087719301</v>
      </c>
      <c r="AQ342" s="10">
        <f ca="1">Y342-$AX342</f>
        <v>0.7851804423504305</v>
      </c>
      <c r="AR342" s="10">
        <f t="shared" ref="AR342:AR343" ca="1" si="1954">Z342-$AX342</f>
        <v>-1.7825490391113235</v>
      </c>
      <c r="AS342" s="10">
        <f t="shared" ref="AS342:AS343" ca="1" si="1955">AA342-$AX342</f>
        <v>0.65670192651718651</v>
      </c>
      <c r="AT342" s="10">
        <f t="shared" ref="AT342:AT343" ca="1" si="1956">AB342-$AX342</f>
        <v>0.44477326047760357</v>
      </c>
      <c r="AU342" s="10">
        <f t="shared" ref="AU342:AU343" ca="1" si="1957">AC342-$AX342</f>
        <v>-0.94048899141680664</v>
      </c>
      <c r="AV342" s="10">
        <f t="shared" ref="AV342:AV343" ca="1" si="1958">AD342-$AX342</f>
        <v>-3.9887096385209944</v>
      </c>
      <c r="AW342" s="10">
        <f t="shared" ref="AW342:AW343" ca="1" si="1959">AE342-$AX342</f>
        <v>-0.9103657875128377</v>
      </c>
      <c r="AX342" s="18">
        <f ca="1">AVERAGE(X342:AC342)</f>
        <v>36.865421967288121</v>
      </c>
      <c r="AY342" s="10">
        <f ca="1">AG342-$X342</f>
        <v>4.917738251071583</v>
      </c>
      <c r="AZ342" s="10">
        <f t="shared" ref="AZ342:AZ343" ca="1" si="1960">AH342-$X342</f>
        <v>-0.58059224725891312</v>
      </c>
      <c r="BA342" s="10">
        <f t="shared" ref="BA342:BA343" ca="1" si="1961">AI342-$X342</f>
        <v>2.097526735207893</v>
      </c>
      <c r="BB342" s="10">
        <f t="shared" ref="BB342:BB343" ca="1" si="1962">AJ342-$X342</f>
        <v>3.4512771424633542</v>
      </c>
      <c r="BC342" s="10">
        <f t="shared" ref="BC342:BC343" ca="1" si="1963">AK342-$X342</f>
        <v>-2.4076867214122117</v>
      </c>
      <c r="BD342" s="10">
        <f t="shared" ref="BD342:BD343" ca="1" si="1964">AL342-$X342</f>
        <v>5.1553384886718163</v>
      </c>
      <c r="BE342" s="10">
        <f t="shared" ref="BE342:BE343" ca="1" si="1965">AM342-$X342</f>
        <v>-3.4160900827567531</v>
      </c>
      <c r="BF342" s="10">
        <f t="shared" ref="BF342:BF343" ca="1" si="1966">AN342-$X342</f>
        <v>-5.6638078227024735</v>
      </c>
      <c r="BG342" s="10">
        <f t="shared" ref="BG342:BG343" ca="1" si="1967">AO342-$X342</f>
        <v>7.9122307192482637</v>
      </c>
      <c r="BI342" s="3">
        <f ca="1">Y342-Z342</f>
        <v>2.5677294814617539</v>
      </c>
      <c r="BJ342" s="3">
        <f ca="1">AG342-AH342</f>
        <v>5.4983304983304961</v>
      </c>
      <c r="BK342" s="3">
        <f ca="1">AI342-AJ342</f>
        <v>-1.3537504072554611</v>
      </c>
      <c r="BL342" s="3">
        <f ca="1">AK342-AL342</f>
        <v>-7.5630252100840281</v>
      </c>
    </row>
    <row r="343" spans="1:64">
      <c r="B343" t="s">
        <v>10</v>
      </c>
      <c r="C343">
        <f ca="1">INDIRECT(ADDRESS(206,3,1,TRUE,C336))</f>
        <v>233</v>
      </c>
      <c r="D343">
        <f t="shared" ref="D343:J343" ca="1" si="1968">INDIRECT(ADDRESS(206,3,1,TRUE,D336))</f>
        <v>70</v>
      </c>
      <c r="E343">
        <f t="shared" ca="1" si="1968"/>
        <v>77</v>
      </c>
      <c r="F343">
        <f t="shared" ca="1" si="1968"/>
        <v>109</v>
      </c>
      <c r="G343">
        <f t="shared" ca="1" si="1968"/>
        <v>108</v>
      </c>
      <c r="H343">
        <f t="shared" ca="1" si="1968"/>
        <v>71</v>
      </c>
      <c r="I343">
        <f t="shared" ca="1" si="1968"/>
        <v>69</v>
      </c>
      <c r="J343">
        <f t="shared" ca="1" si="1968"/>
        <v>131</v>
      </c>
      <c r="K343">
        <f t="shared" ref="K343:L343" ca="1" si="1969">INDIRECT(ADDRESS(206,3,1,TRUE,K336))</f>
        <v>108</v>
      </c>
      <c r="L343">
        <f t="shared" ca="1" si="1969"/>
        <v>64</v>
      </c>
      <c r="M343">
        <f t="shared" ref="M343:N343" ca="1" si="1970">INDIRECT(ADDRESS(206,3,1,TRUE,M336))</f>
        <v>68</v>
      </c>
      <c r="N343">
        <f t="shared" ca="1" si="1970"/>
        <v>122</v>
      </c>
      <c r="O343">
        <f t="shared" ref="O343:Q343" ca="1" si="1971">INDIRECT(ADDRESS(206,3,1,TRUE,O336))</f>
        <v>19</v>
      </c>
      <c r="P343">
        <f t="shared" ca="1" si="1971"/>
        <v>23</v>
      </c>
      <c r="Q343">
        <f t="shared" ca="1" si="1971"/>
        <v>149</v>
      </c>
      <c r="R343">
        <f t="shared" ref="R343:S343" ca="1" si="1972">INDIRECT(ADDRESS(206,3,1,TRUE,R336))</f>
        <v>225</v>
      </c>
      <c r="S343">
        <f t="shared" ca="1" si="1972"/>
        <v>8</v>
      </c>
      <c r="V343" s="9"/>
      <c r="W343" s="4" t="s">
        <v>10</v>
      </c>
      <c r="X343" s="7">
        <f ca="1">C343*100/C$151</f>
        <v>22.127255460588795</v>
      </c>
      <c r="Y343" s="7">
        <f t="shared" ca="1" si="1947"/>
        <v>21.08433734939759</v>
      </c>
      <c r="Z343" s="7">
        <f t="shared" ca="1" si="1947"/>
        <v>21.270718232044199</v>
      </c>
      <c r="AA343" s="7">
        <f t="shared" ca="1" si="1947"/>
        <v>19.292035398230087</v>
      </c>
      <c r="AB343" s="7">
        <f t="shared" ca="1" si="1947"/>
        <v>23.427331887201735</v>
      </c>
      <c r="AC343" s="7">
        <f t="shared" ca="1" si="1947"/>
        <v>19.034852546916891</v>
      </c>
      <c r="AD343" s="7">
        <f t="shared" ca="1" si="1947"/>
        <v>18.904109589041095</v>
      </c>
      <c r="AE343" s="7">
        <f t="shared" ca="1" si="1947"/>
        <v>21.02728731942215</v>
      </c>
      <c r="AF343" s="11" t="s">
        <v>10</v>
      </c>
      <c r="AG343" s="7">
        <f t="shared" ca="1" si="1948"/>
        <v>22.453222453222452</v>
      </c>
      <c r="AH343" s="7">
        <f t="shared" ca="1" si="1948"/>
        <v>24.242424242424242</v>
      </c>
      <c r="AI343" s="7">
        <f t="shared" ca="1" si="1948"/>
        <v>22.742474916387959</v>
      </c>
      <c r="AJ343" s="7">
        <f t="shared" ca="1" si="1948"/>
        <v>24.254473161033797</v>
      </c>
      <c r="AK343" s="7">
        <f t="shared" ca="1" si="1948"/>
        <v>18.627450980392158</v>
      </c>
      <c r="AL343" s="7">
        <f t="shared" ca="1" si="1948"/>
        <v>16.428571428571427</v>
      </c>
      <c r="AM343" s="7">
        <f t="shared" ca="1" si="1948"/>
        <v>23.650793650793652</v>
      </c>
      <c r="AN343" s="7">
        <f t="shared" ca="1" si="1948"/>
        <v>19.430051813471504</v>
      </c>
      <c r="AO343" s="7">
        <f t="shared" ca="1" si="1948"/>
        <v>14.035087719298245</v>
      </c>
      <c r="AQ343" s="10">
        <f ca="1">Y343-$AX343</f>
        <v>4.4915537001038786E-2</v>
      </c>
      <c r="AR343" s="10">
        <f t="shared" ca="1" si="1954"/>
        <v>0.23129641964764858</v>
      </c>
      <c r="AS343" s="10">
        <f t="shared" ca="1" si="1955"/>
        <v>-1.7473864141664635</v>
      </c>
      <c r="AT343" s="10">
        <f t="shared" ca="1" si="1956"/>
        <v>2.387910074805184</v>
      </c>
      <c r="AU343" s="10">
        <f t="shared" ca="1" si="1957"/>
        <v>-2.0045692654796596</v>
      </c>
      <c r="AV343" s="10">
        <f t="shared" ca="1" si="1958"/>
        <v>-2.1353122233554558</v>
      </c>
      <c r="AW343" s="10">
        <f t="shared" ca="1" si="1959"/>
        <v>-1.2134492974400501E-2</v>
      </c>
      <c r="AX343" s="18">
        <f ca="1">AVERAGE(X343:AC343)</f>
        <v>21.039421812396551</v>
      </c>
      <c r="AY343" s="10">
        <f ca="1">AG343-$X343</f>
        <v>0.32596699263365636</v>
      </c>
      <c r="AZ343" s="10">
        <f t="shared" ca="1" si="1960"/>
        <v>2.1151687818354468</v>
      </c>
      <c r="BA343" s="10">
        <f t="shared" ca="1" si="1961"/>
        <v>0.61521945579916348</v>
      </c>
      <c r="BB343" s="10">
        <f t="shared" ca="1" si="1962"/>
        <v>2.1272177004450015</v>
      </c>
      <c r="BC343" s="10">
        <f t="shared" ca="1" si="1963"/>
        <v>-3.4998044801966373</v>
      </c>
      <c r="BD343" s="10">
        <f t="shared" ca="1" si="1964"/>
        <v>-5.6986840320173684</v>
      </c>
      <c r="BE343" s="10">
        <f t="shared" ca="1" si="1965"/>
        <v>1.5235381902048566</v>
      </c>
      <c r="BF343" s="10">
        <f t="shared" ca="1" si="1966"/>
        <v>-2.6972036471172913</v>
      </c>
      <c r="BG343" s="10">
        <f t="shared" ca="1" si="1967"/>
        <v>-8.0921677412905506</v>
      </c>
      <c r="BI343" s="3">
        <f ca="1">Y343-Z343</f>
        <v>-0.18638088264660979</v>
      </c>
      <c r="BJ343" s="3">
        <f ca="1">AG343-AH343</f>
        <v>-1.7892017892017904</v>
      </c>
      <c r="BK343" s="3">
        <f ca="1">AI343-AJ343</f>
        <v>-1.511998244645838</v>
      </c>
      <c r="BL343" s="3">
        <f ca="1">AK343-AL343</f>
        <v>2.1988795518207311</v>
      </c>
    </row>
    <row r="344" spans="1:64">
      <c r="B344">
        <f ca="1">SUM(C342:C343)</f>
        <v>630</v>
      </c>
      <c r="Y344" s="7"/>
      <c r="Z344" s="7"/>
      <c r="AA344" s="7"/>
      <c r="AB344" s="7"/>
      <c r="AC344" s="7"/>
      <c r="AG344" s="7"/>
      <c r="AX344" s="19"/>
    </row>
    <row r="345" spans="1:64">
      <c r="C345" t="s">
        <v>102</v>
      </c>
      <c r="D345" t="s">
        <v>103</v>
      </c>
      <c r="E345" t="s">
        <v>104</v>
      </c>
      <c r="F345" t="s">
        <v>97</v>
      </c>
      <c r="G345" t="s">
        <v>98</v>
      </c>
      <c r="H345" t="s">
        <v>99</v>
      </c>
      <c r="I345" t="s">
        <v>100</v>
      </c>
      <c r="J345" t="s">
        <v>101</v>
      </c>
      <c r="K345" t="s">
        <v>106</v>
      </c>
      <c r="L345" t="s">
        <v>108</v>
      </c>
      <c r="M345" t="s">
        <v>109</v>
      </c>
      <c r="N345" t="s">
        <v>112</v>
      </c>
      <c r="O345" t="s">
        <v>117</v>
      </c>
      <c r="P345" t="s">
        <v>118</v>
      </c>
      <c r="Q345" t="s">
        <v>121</v>
      </c>
      <c r="R345" t="s">
        <v>119</v>
      </c>
      <c r="S345" t="s">
        <v>120</v>
      </c>
      <c r="U345" s="1" t="s">
        <v>79</v>
      </c>
      <c r="V345" s="1" t="s">
        <v>147</v>
      </c>
      <c r="X345" s="8" t="s">
        <v>102</v>
      </c>
      <c r="Y345" s="8" t="s">
        <v>103</v>
      </c>
      <c r="Z345" s="8" t="s">
        <v>104</v>
      </c>
      <c r="AA345" s="8" t="s">
        <v>97</v>
      </c>
      <c r="AB345" s="8" t="s">
        <v>98</v>
      </c>
      <c r="AC345" s="8" t="s">
        <v>99</v>
      </c>
      <c r="AD345" s="8" t="s">
        <v>100</v>
      </c>
      <c r="AE345" s="8" t="s">
        <v>101</v>
      </c>
      <c r="AG345" s="8" t="s">
        <v>106</v>
      </c>
      <c r="AH345" s="8" t="s">
        <v>108</v>
      </c>
      <c r="AI345" s="8" t="s">
        <v>109</v>
      </c>
      <c r="AJ345" s="8" t="s">
        <v>112</v>
      </c>
      <c r="AK345" s="12" t="s">
        <v>117</v>
      </c>
      <c r="AL345" s="12" t="s">
        <v>118</v>
      </c>
      <c r="AM345" s="12" t="s">
        <v>121</v>
      </c>
      <c r="AN345" s="12" t="s">
        <v>119</v>
      </c>
      <c r="AO345" s="12" t="s">
        <v>120</v>
      </c>
      <c r="AX345" s="19"/>
    </row>
    <row r="346" spans="1:64">
      <c r="A346" s="1" t="s">
        <v>79</v>
      </c>
      <c r="B346" t="s">
        <v>92</v>
      </c>
      <c r="C346">
        <f ca="1">INDIRECT(ADDRESS(209,1,1,TRUE,C345))-B$151</f>
        <v>325</v>
      </c>
      <c r="D346">
        <f t="shared" ref="D346:N346" ca="1" si="1973">INDIRECT(ADDRESS(209,1,1,TRUE,D345))</f>
        <v>115</v>
      </c>
      <c r="E346">
        <f t="shared" ca="1" si="1973"/>
        <v>122</v>
      </c>
      <c r="F346">
        <f t="shared" ca="1" si="1973"/>
        <v>188</v>
      </c>
      <c r="G346">
        <f t="shared" ca="1" si="1973"/>
        <v>153</v>
      </c>
      <c r="H346">
        <f t="shared" ca="1" si="1973"/>
        <v>133</v>
      </c>
      <c r="I346">
        <f t="shared" ca="1" si="1973"/>
        <v>155</v>
      </c>
      <c r="J346">
        <f t="shared" ca="1" si="1973"/>
        <v>205</v>
      </c>
      <c r="K346">
        <f t="shared" ca="1" si="1973"/>
        <v>135</v>
      </c>
      <c r="L346">
        <f t="shared" ca="1" si="1973"/>
        <v>65</v>
      </c>
      <c r="M346">
        <f t="shared" ca="1" si="1973"/>
        <v>81</v>
      </c>
      <c r="N346">
        <f t="shared" ca="1" si="1973"/>
        <v>132</v>
      </c>
      <c r="O346">
        <f t="shared" ref="O346:Q346" ca="1" si="1974">INDIRECT(ADDRESS(209,1,1,TRUE,O345))</f>
        <v>37</v>
      </c>
      <c r="P346">
        <f t="shared" ca="1" si="1974"/>
        <v>51</v>
      </c>
      <c r="Q346">
        <f t="shared" ca="1" si="1974"/>
        <v>210</v>
      </c>
      <c r="R346">
        <f t="shared" ref="R346:S346" ca="1" si="1975">INDIRECT(ADDRESS(209,1,1,TRUE,R345))</f>
        <v>469</v>
      </c>
      <c r="S346">
        <f t="shared" ca="1" si="1975"/>
        <v>22</v>
      </c>
      <c r="W346" s="4" t="s">
        <v>92</v>
      </c>
      <c r="X346" s="7">
        <f ca="1">C346*100/C$151</f>
        <v>30.864197530864196</v>
      </c>
      <c r="Y346" s="7">
        <f t="shared" ref="Y346:AE347" ca="1" si="1976">D346*100/D$6</f>
        <v>34.638554216867469</v>
      </c>
      <c r="Z346" s="7">
        <f t="shared" ca="1" si="1976"/>
        <v>33.701657458563538</v>
      </c>
      <c r="AA346" s="7">
        <f t="shared" ca="1" si="1976"/>
        <v>33.274336283185839</v>
      </c>
      <c r="AB346" s="7">
        <f t="shared" ca="1" si="1976"/>
        <v>33.188720173535792</v>
      </c>
      <c r="AC346" s="7">
        <f t="shared" ca="1" si="1976"/>
        <v>35.656836461126005</v>
      </c>
      <c r="AD346" s="7">
        <f t="shared" ca="1" si="1976"/>
        <v>42.465753424657535</v>
      </c>
      <c r="AE346" s="7">
        <f t="shared" ca="1" si="1976"/>
        <v>32.905296950240768</v>
      </c>
      <c r="AF346" s="11" t="s">
        <v>92</v>
      </c>
      <c r="AG346" s="7">
        <f t="shared" ref="AG346:AO348" ca="1" si="1977">K346*100/K$6</f>
        <v>28.066528066528065</v>
      </c>
      <c r="AH346" s="7">
        <f t="shared" ca="1" si="1977"/>
        <v>24.621212121212121</v>
      </c>
      <c r="AI346" s="7">
        <f t="shared" ca="1" si="1977"/>
        <v>27.090301003344482</v>
      </c>
      <c r="AJ346" s="7">
        <f t="shared" ca="1" si="1977"/>
        <v>26.242544731610337</v>
      </c>
      <c r="AK346" s="7">
        <f t="shared" ca="1" si="1977"/>
        <v>36.274509803921568</v>
      </c>
      <c r="AL346" s="7">
        <f t="shared" ca="1" si="1977"/>
        <v>36.428571428571431</v>
      </c>
      <c r="AM346" s="7">
        <f t="shared" ca="1" si="1977"/>
        <v>33.333333333333336</v>
      </c>
      <c r="AN346" s="7">
        <f t="shared" ca="1" si="1977"/>
        <v>40.500863557858374</v>
      </c>
      <c r="AO346" s="7">
        <f t="shared" ca="1" si="1977"/>
        <v>38.596491228070178</v>
      </c>
      <c r="AX346" s="19"/>
    </row>
    <row r="347" spans="1:64">
      <c r="B347" t="s">
        <v>9</v>
      </c>
      <c r="C347">
        <f ca="1">INDIRECT(ADDRESS(209,2,1,TRUE,C345))</f>
        <v>654</v>
      </c>
      <c r="D347">
        <f t="shared" ref="D347:J347" ca="1" si="1978">INDIRECT(ADDRESS(209,2,1,TRUE,D345))</f>
        <v>187</v>
      </c>
      <c r="E347">
        <f t="shared" ca="1" si="1978"/>
        <v>216</v>
      </c>
      <c r="F347">
        <f t="shared" ca="1" si="1978"/>
        <v>333</v>
      </c>
      <c r="G347">
        <f t="shared" ca="1" si="1978"/>
        <v>279</v>
      </c>
      <c r="H347">
        <f t="shared" ca="1" si="1978"/>
        <v>215</v>
      </c>
      <c r="I347">
        <f t="shared" ca="1" si="1978"/>
        <v>194</v>
      </c>
      <c r="J347">
        <f t="shared" ca="1" si="1978"/>
        <v>376</v>
      </c>
      <c r="K347">
        <f t="shared" ref="K347:L347" ca="1" si="1979">INDIRECT(ADDRESS(209,2,1,TRUE,K345))</f>
        <v>317</v>
      </c>
      <c r="L347">
        <f t="shared" ca="1" si="1979"/>
        <v>177</v>
      </c>
      <c r="M347">
        <f t="shared" ref="M347:N347" ca="1" si="1980">INDIRECT(ADDRESS(209,2,1,TRUE,M345))</f>
        <v>200</v>
      </c>
      <c r="N347">
        <f t="shared" ca="1" si="1980"/>
        <v>331</v>
      </c>
      <c r="O347">
        <f t="shared" ref="O347:Q347" ca="1" si="1981">INDIRECT(ADDRESS(209,2,1,TRUE,O345))</f>
        <v>59</v>
      </c>
      <c r="P347">
        <f t="shared" ca="1" si="1981"/>
        <v>78</v>
      </c>
      <c r="Q347">
        <f t="shared" ca="1" si="1981"/>
        <v>379</v>
      </c>
      <c r="R347">
        <f t="shared" ref="R347:S347" ca="1" si="1982">INDIRECT(ADDRESS(209,2,1,TRUE,R345))</f>
        <v>623</v>
      </c>
      <c r="S347">
        <f t="shared" ca="1" si="1982"/>
        <v>31</v>
      </c>
      <c r="W347" s="4" t="s">
        <v>9</v>
      </c>
      <c r="X347" s="7">
        <f ca="1">C347*100/C$151</f>
        <v>62.10826210826211</v>
      </c>
      <c r="Y347" s="7">
        <f t="shared" ca="1" si="1976"/>
        <v>56.325301204819276</v>
      </c>
      <c r="Z347" s="7">
        <f t="shared" ca="1" si="1976"/>
        <v>59.668508287292816</v>
      </c>
      <c r="AA347" s="7">
        <f t="shared" ca="1" si="1976"/>
        <v>58.938053097345133</v>
      </c>
      <c r="AB347" s="7">
        <f t="shared" ca="1" si="1976"/>
        <v>60.520607375271148</v>
      </c>
      <c r="AC347" s="7">
        <f t="shared" ca="1" si="1976"/>
        <v>57.640750670241289</v>
      </c>
      <c r="AD347" s="7">
        <f t="shared" ca="1" si="1976"/>
        <v>53.150684931506852</v>
      </c>
      <c r="AE347" s="7">
        <f t="shared" ca="1" si="1976"/>
        <v>60.353130016051367</v>
      </c>
      <c r="AF347" s="11" t="s">
        <v>9</v>
      </c>
      <c r="AG347" s="7">
        <f t="shared" ca="1" si="1977"/>
        <v>65.904365904365903</v>
      </c>
      <c r="AH347" s="7">
        <f t="shared" ca="1" si="1977"/>
        <v>67.045454545454547</v>
      </c>
      <c r="AI347" s="7">
        <f t="shared" ca="1" si="1977"/>
        <v>66.889632107023417</v>
      </c>
      <c r="AJ347" s="7">
        <f t="shared" ca="1" si="1977"/>
        <v>65.805168986083501</v>
      </c>
      <c r="AK347" s="7">
        <f t="shared" ca="1" si="1977"/>
        <v>57.843137254901961</v>
      </c>
      <c r="AL347" s="7">
        <f t="shared" ca="1" si="1977"/>
        <v>55.714285714285715</v>
      </c>
      <c r="AM347" s="7">
        <f t="shared" ca="1" si="1977"/>
        <v>60.158730158730158</v>
      </c>
      <c r="AN347" s="7">
        <f t="shared" ca="1" si="1977"/>
        <v>53.799654576856646</v>
      </c>
      <c r="AO347" s="7">
        <f t="shared" ca="1" si="1977"/>
        <v>54.385964912280699</v>
      </c>
      <c r="AQ347" s="10">
        <f ca="1">Y347-$AX347</f>
        <v>-2.8749459190526778</v>
      </c>
      <c r="AR347" s="10">
        <f t="shared" ref="AR347:AR348" ca="1" si="1983">Z347-$AX347</f>
        <v>0.46826116342086266</v>
      </c>
      <c r="AS347" s="10">
        <f t="shared" ref="AS347:AS348" ca="1" si="1984">AA347-$AX347</f>
        <v>-0.26219402652682078</v>
      </c>
      <c r="AT347" s="10">
        <f t="shared" ref="AT347:AT348" ca="1" si="1985">AB347-$AX347</f>
        <v>1.3203602513991939</v>
      </c>
      <c r="AU347" s="10">
        <f t="shared" ref="AU347:AU348" ca="1" si="1986">AC347-$AX347</f>
        <v>-1.5594964536306648</v>
      </c>
      <c r="AV347" s="10">
        <f t="shared" ref="AV347:AV348" ca="1" si="1987">AD347-$AX347</f>
        <v>-6.0495621923651015</v>
      </c>
      <c r="AW347" s="10">
        <f t="shared" ref="AW347:AW348" ca="1" si="1988">AE347-$AX347</f>
        <v>1.152882892179413</v>
      </c>
      <c r="AX347" s="18">
        <f ca="1">AVERAGE(X347:AC347)</f>
        <v>59.200247123871954</v>
      </c>
      <c r="AY347" s="10">
        <f ca="1">AG347-$X347</f>
        <v>3.7961037961037931</v>
      </c>
      <c r="AZ347" s="10">
        <f t="shared" ref="AZ347:AZ348" ca="1" si="1989">AH347-$X347</f>
        <v>4.9371924371924365</v>
      </c>
      <c r="BA347" s="10">
        <f t="shared" ref="BA347:BA348" ca="1" si="1990">AI347-$X347</f>
        <v>4.7813699987613063</v>
      </c>
      <c r="BB347" s="10">
        <f t="shared" ref="BB347:BB348" ca="1" si="1991">AJ347-$X347</f>
        <v>3.6969068778213909</v>
      </c>
      <c r="BC347" s="10">
        <f t="shared" ref="BC347:BC348" ca="1" si="1992">AK347-$X347</f>
        <v>-4.2651248533601489</v>
      </c>
      <c r="BD347" s="10">
        <f t="shared" ref="BD347:BD348" ca="1" si="1993">AL347-$X347</f>
        <v>-6.3939763939763949</v>
      </c>
      <c r="BE347" s="10">
        <f t="shared" ref="BE347:BE348" ca="1" si="1994">AM347-$X347</f>
        <v>-1.9495319495319521</v>
      </c>
      <c r="BF347" s="10">
        <f t="shared" ref="BF347:BF348" ca="1" si="1995">AN347-$X347</f>
        <v>-8.3086075314054639</v>
      </c>
      <c r="BG347" s="10">
        <f t="shared" ref="BG347:BG348" ca="1" si="1996">AO347-$X347</f>
        <v>-7.7222971959814117</v>
      </c>
      <c r="BI347" s="3">
        <f ca="1">Y347-Z347</f>
        <v>-3.3432070824735405</v>
      </c>
      <c r="BJ347" s="3">
        <f ca="1">AG347-AH347</f>
        <v>-1.1410886410886434</v>
      </c>
      <c r="BK347" s="3">
        <f ca="1">AI347-AJ347</f>
        <v>1.0844631209399154</v>
      </c>
      <c r="BL347" s="3">
        <f ca="1">AK347-AL347</f>
        <v>2.128851540616246</v>
      </c>
    </row>
    <row r="348" spans="1:64">
      <c r="B348" t="s">
        <v>10</v>
      </c>
      <c r="C348">
        <f ca="1">INDIRECT(ADDRESS(209,3,1,TRUE,C345))</f>
        <v>70</v>
      </c>
      <c r="D348">
        <f t="shared" ref="D348:J348" ca="1" si="1997">INDIRECT(ADDRESS(209,3,1,TRUE,D345))</f>
        <v>30</v>
      </c>
      <c r="E348">
        <f t="shared" ca="1" si="1997"/>
        <v>24</v>
      </c>
      <c r="F348">
        <f t="shared" ca="1" si="1997"/>
        <v>44</v>
      </c>
      <c r="G348">
        <f t="shared" ca="1" si="1997"/>
        <v>29</v>
      </c>
      <c r="H348">
        <f t="shared" ca="1" si="1997"/>
        <v>25</v>
      </c>
      <c r="I348">
        <f t="shared" ca="1" si="1997"/>
        <v>16</v>
      </c>
      <c r="J348">
        <f t="shared" ca="1" si="1997"/>
        <v>42</v>
      </c>
      <c r="K348">
        <f t="shared" ref="K348:L348" ca="1" si="1998">INDIRECT(ADDRESS(209,3,1,TRUE,K345))</f>
        <v>29</v>
      </c>
      <c r="L348">
        <f t="shared" ca="1" si="1998"/>
        <v>22</v>
      </c>
      <c r="M348">
        <f t="shared" ref="M348:N348" ca="1" si="1999">INDIRECT(ADDRESS(209,3,1,TRUE,M345))</f>
        <v>18</v>
      </c>
      <c r="N348">
        <f t="shared" ca="1" si="1999"/>
        <v>40</v>
      </c>
      <c r="O348">
        <f t="shared" ref="O348:Q348" ca="1" si="2000">INDIRECT(ADDRESS(209,3,1,TRUE,O345))</f>
        <v>6</v>
      </c>
      <c r="P348">
        <f t="shared" ca="1" si="2000"/>
        <v>11</v>
      </c>
      <c r="Q348">
        <f t="shared" ca="1" si="2000"/>
        <v>41</v>
      </c>
      <c r="R348">
        <f t="shared" ref="R348:S348" ca="1" si="2001">INDIRECT(ADDRESS(209,3,1,TRUE,R345))</f>
        <v>66</v>
      </c>
      <c r="S348">
        <f t="shared" ca="1" si="2001"/>
        <v>4</v>
      </c>
      <c r="V348" s="9"/>
      <c r="W348" s="4" t="s">
        <v>10</v>
      </c>
      <c r="X348" s="7">
        <f ca="1">C348*100/C$151</f>
        <v>6.6476733143399809</v>
      </c>
      <c r="Y348" s="7">
        <f t="shared" ref="Y348" ca="1" si="2002">Y347-Z347</f>
        <v>-3.3432070824735405</v>
      </c>
      <c r="Z348" s="7">
        <f t="shared" ref="Z348:AE348" ca="1" si="2003">E348*100/E$6</f>
        <v>6.6298342541436464</v>
      </c>
      <c r="AA348" s="7">
        <f t="shared" ca="1" si="2003"/>
        <v>7.7876106194690262</v>
      </c>
      <c r="AB348" s="7">
        <f t="shared" ca="1" si="2003"/>
        <v>6.2906724511930587</v>
      </c>
      <c r="AC348" s="7">
        <f t="shared" ca="1" si="2003"/>
        <v>6.7024128686327078</v>
      </c>
      <c r="AD348" s="7">
        <f t="shared" ca="1" si="2003"/>
        <v>4.3835616438356162</v>
      </c>
      <c r="AE348" s="7">
        <f t="shared" ca="1" si="2003"/>
        <v>6.7415730337078648</v>
      </c>
      <c r="AF348" s="11" t="s">
        <v>10</v>
      </c>
      <c r="AG348" s="7">
        <f t="shared" ca="1" si="1977"/>
        <v>6.0291060291060292</v>
      </c>
      <c r="AH348" s="7">
        <f t="shared" ca="1" si="1977"/>
        <v>8.3333333333333339</v>
      </c>
      <c r="AI348" s="7">
        <f t="shared" ca="1" si="1977"/>
        <v>6.0200668896321075</v>
      </c>
      <c r="AJ348" s="7">
        <f t="shared" ca="1" si="1977"/>
        <v>7.9522862823061633</v>
      </c>
      <c r="AK348" s="7">
        <f t="shared" ca="1" si="1977"/>
        <v>5.882352941176471</v>
      </c>
      <c r="AL348" s="7">
        <f t="shared" ca="1" si="1977"/>
        <v>7.8571428571428568</v>
      </c>
      <c r="AM348" s="7">
        <f t="shared" ca="1" si="1977"/>
        <v>6.5079365079365079</v>
      </c>
      <c r="AN348" s="7">
        <f t="shared" ca="1" si="1977"/>
        <v>5.6994818652849739</v>
      </c>
      <c r="AO348" s="7">
        <f t="shared" ca="1" si="1977"/>
        <v>7.0175438596491224</v>
      </c>
      <c r="AQ348" s="10">
        <f ca="1">Y348-$AX348</f>
        <v>-8.4623731533576887</v>
      </c>
      <c r="AR348" s="10">
        <f t="shared" ca="1" si="1983"/>
        <v>1.510668183259499</v>
      </c>
      <c r="AS348" s="10">
        <f t="shared" ca="1" si="1984"/>
        <v>2.6684445485848789</v>
      </c>
      <c r="AT348" s="10">
        <f t="shared" ca="1" si="1985"/>
        <v>1.1715063803089114</v>
      </c>
      <c r="AU348" s="10">
        <f t="shared" ca="1" si="1986"/>
        <v>1.5832467977485605</v>
      </c>
      <c r="AV348" s="10">
        <f t="shared" ca="1" si="1987"/>
        <v>-0.73560442704853113</v>
      </c>
      <c r="AW348" s="10">
        <f t="shared" ca="1" si="1988"/>
        <v>1.6224069628237174</v>
      </c>
      <c r="AX348" s="18">
        <f ca="1">AVERAGE(X348:AC348)</f>
        <v>5.1191660708841473</v>
      </c>
      <c r="AY348" s="10">
        <f ca="1">AG348-$X348</f>
        <v>-0.61856728523395166</v>
      </c>
      <c r="AZ348" s="10">
        <f t="shared" ca="1" si="1989"/>
        <v>1.685660018993353</v>
      </c>
      <c r="BA348" s="10">
        <f t="shared" ca="1" si="1990"/>
        <v>-0.62760642470787342</v>
      </c>
      <c r="BB348" s="10">
        <f t="shared" ca="1" si="1991"/>
        <v>1.3046129679661824</v>
      </c>
      <c r="BC348" s="10">
        <f t="shared" ca="1" si="1992"/>
        <v>-0.76532037316350987</v>
      </c>
      <c r="BD348" s="10">
        <f t="shared" ca="1" si="1993"/>
        <v>1.2094695428028759</v>
      </c>
      <c r="BE348" s="10">
        <f t="shared" ca="1" si="1994"/>
        <v>-0.13973680640347297</v>
      </c>
      <c r="BF348" s="10">
        <f t="shared" ca="1" si="1995"/>
        <v>-0.94819144905500696</v>
      </c>
      <c r="BG348" s="10">
        <f t="shared" ca="1" si="1996"/>
        <v>0.36987054530914154</v>
      </c>
      <c r="BI348" s="3">
        <f ca="1">Y348-Z348</f>
        <v>-9.9730413366171859</v>
      </c>
      <c r="BJ348" s="3">
        <f ca="1">AG348-AH348</f>
        <v>-2.3042273042273047</v>
      </c>
      <c r="BK348" s="3">
        <f ca="1">AI348-AJ348</f>
        <v>-1.9322193926740558</v>
      </c>
      <c r="BL348" s="3">
        <f ca="1">AK348-AL348</f>
        <v>-1.9747899159663858</v>
      </c>
    </row>
    <row r="349" spans="1:64">
      <c r="B349">
        <f ca="1">SUM(C347:C348)</f>
        <v>724</v>
      </c>
      <c r="U349" s="1" t="s">
        <v>80</v>
      </c>
      <c r="X349" s="7"/>
      <c r="Y349" s="7"/>
      <c r="Z349" s="7"/>
      <c r="AA349" s="7"/>
      <c r="AB349" s="7"/>
      <c r="AC349" s="7"/>
      <c r="AD349" s="7"/>
      <c r="AE349" s="7"/>
      <c r="AG349" s="7"/>
      <c r="AH349" s="7"/>
      <c r="AI349" s="7"/>
      <c r="AJ349" s="7"/>
      <c r="AX349" s="19"/>
    </row>
    <row r="350" spans="1:64">
      <c r="A350" s="1" t="s">
        <v>80</v>
      </c>
      <c r="B350" t="s">
        <v>92</v>
      </c>
      <c r="C350">
        <f ca="1">INDIRECT(ADDRESS(212,1,1,TRUE,C345))-B$151</f>
        <v>302</v>
      </c>
      <c r="D350">
        <f t="shared" ref="D350:J350" ca="1" si="2004">INDIRECT(ADDRESS(212,1,1,TRUE,D345))</f>
        <v>105</v>
      </c>
      <c r="E350">
        <f t="shared" ca="1" si="2004"/>
        <v>116</v>
      </c>
      <c r="F350">
        <f t="shared" ca="1" si="2004"/>
        <v>174</v>
      </c>
      <c r="G350">
        <f t="shared" ca="1" si="2004"/>
        <v>136</v>
      </c>
      <c r="H350">
        <f t="shared" ca="1" si="2004"/>
        <v>126</v>
      </c>
      <c r="I350">
        <f t="shared" ca="1" si="2004"/>
        <v>144</v>
      </c>
      <c r="J350">
        <f t="shared" ca="1" si="2004"/>
        <v>192</v>
      </c>
      <c r="K350">
        <f t="shared" ref="K350:L350" ca="1" si="2005">INDIRECT(ADDRESS(212,1,1,TRUE,K345))</f>
        <v>127</v>
      </c>
      <c r="L350">
        <f t="shared" ca="1" si="2005"/>
        <v>65</v>
      </c>
      <c r="M350">
        <f t="shared" ref="M350:N350" ca="1" si="2006">INDIRECT(ADDRESS(212,1,1,TRUE,M345))</f>
        <v>79</v>
      </c>
      <c r="N350">
        <f t="shared" ca="1" si="2006"/>
        <v>120</v>
      </c>
      <c r="O350">
        <f t="shared" ref="O350:Q350" ca="1" si="2007">INDIRECT(ADDRESS(212,1,1,TRUE,O345))</f>
        <v>33</v>
      </c>
      <c r="P350">
        <f t="shared" ca="1" si="2007"/>
        <v>45</v>
      </c>
      <c r="Q350">
        <f t="shared" ca="1" si="2007"/>
        <v>202</v>
      </c>
      <c r="R350">
        <f t="shared" ref="R350:S350" ca="1" si="2008">INDIRECT(ADDRESS(212,1,1,TRUE,R345))</f>
        <v>448</v>
      </c>
      <c r="S350">
        <f t="shared" ca="1" si="2008"/>
        <v>20</v>
      </c>
      <c r="W350" s="4" t="s">
        <v>92</v>
      </c>
      <c r="X350" s="7">
        <f ca="1">C350*100/C$151</f>
        <v>28.679962013295345</v>
      </c>
      <c r="Y350" s="7">
        <f t="shared" ref="Y350:AE352" ca="1" si="2009">D350*100/D$6</f>
        <v>31.626506024096386</v>
      </c>
      <c r="Z350" s="7">
        <f t="shared" ca="1" si="2009"/>
        <v>32.044198895027627</v>
      </c>
      <c r="AA350" s="7">
        <f t="shared" ca="1" si="2009"/>
        <v>30.79646017699115</v>
      </c>
      <c r="AB350" s="7">
        <f t="shared" ca="1" si="2009"/>
        <v>29.501084598698483</v>
      </c>
      <c r="AC350" s="7">
        <f t="shared" ca="1" si="2009"/>
        <v>33.780160857908847</v>
      </c>
      <c r="AD350" s="7">
        <f t="shared" ca="1" si="2009"/>
        <v>39.452054794520549</v>
      </c>
      <c r="AE350" s="7">
        <f t="shared" ca="1" si="2009"/>
        <v>30.818619582664528</v>
      </c>
      <c r="AF350" s="11" t="s">
        <v>92</v>
      </c>
      <c r="AG350" s="7">
        <f t="shared" ref="AG350:AO352" ca="1" si="2010">K350*100/K$6</f>
        <v>26.403326403326403</v>
      </c>
      <c r="AH350" s="7">
        <f t="shared" ca="1" si="2010"/>
        <v>24.621212121212121</v>
      </c>
      <c r="AI350" s="7">
        <f t="shared" ca="1" si="2010"/>
        <v>26.421404682274247</v>
      </c>
      <c r="AJ350" s="7">
        <f t="shared" ca="1" si="2010"/>
        <v>23.856858846918488</v>
      </c>
      <c r="AK350" s="7">
        <f t="shared" ca="1" si="2010"/>
        <v>32.352941176470587</v>
      </c>
      <c r="AL350" s="7">
        <f t="shared" ca="1" si="2010"/>
        <v>32.142857142857146</v>
      </c>
      <c r="AM350" s="7">
        <f t="shared" ca="1" si="2010"/>
        <v>32.063492063492063</v>
      </c>
      <c r="AN350" s="7">
        <f t="shared" ca="1" si="2010"/>
        <v>38.687392055267701</v>
      </c>
      <c r="AO350" s="7">
        <f t="shared" ca="1" si="2010"/>
        <v>35.087719298245617</v>
      </c>
      <c r="AX350" s="19"/>
    </row>
    <row r="351" spans="1:64">
      <c r="B351" t="s">
        <v>9</v>
      </c>
      <c r="C351">
        <f ca="1">INDIRECT(ADDRESS(212,2,1,TRUE,C345))</f>
        <v>632</v>
      </c>
      <c r="D351">
        <f t="shared" ref="D351:J351" ca="1" si="2011">INDIRECT(ADDRESS(212,2,1,TRUE,D345))</f>
        <v>187</v>
      </c>
      <c r="E351">
        <f t="shared" ca="1" si="2011"/>
        <v>211</v>
      </c>
      <c r="F351">
        <f t="shared" ca="1" si="2011"/>
        <v>321</v>
      </c>
      <c r="G351">
        <f t="shared" ca="1" si="2011"/>
        <v>272</v>
      </c>
      <c r="H351">
        <f t="shared" ca="1" si="2011"/>
        <v>207</v>
      </c>
      <c r="I351">
        <f t="shared" ca="1" si="2011"/>
        <v>187</v>
      </c>
      <c r="J351">
        <f t="shared" ca="1" si="2011"/>
        <v>366</v>
      </c>
      <c r="K351">
        <f t="shared" ref="K351:L351" ca="1" si="2012">INDIRECT(ADDRESS(212,2,1,TRUE,K345))</f>
        <v>305</v>
      </c>
      <c r="L351">
        <f t="shared" ca="1" si="2012"/>
        <v>170</v>
      </c>
      <c r="M351">
        <f t="shared" ref="M351:N351" ca="1" si="2013">INDIRECT(ADDRESS(212,2,1,TRUE,M345))</f>
        <v>190</v>
      </c>
      <c r="N351">
        <f t="shared" ca="1" si="2013"/>
        <v>325</v>
      </c>
      <c r="O351">
        <f t="shared" ref="O351:Q351" ca="1" si="2014">INDIRECT(ADDRESS(212,2,1,TRUE,O345))</f>
        <v>54</v>
      </c>
      <c r="P351">
        <f t="shared" ca="1" si="2014"/>
        <v>79</v>
      </c>
      <c r="Q351">
        <f t="shared" ca="1" si="2014"/>
        <v>366</v>
      </c>
      <c r="R351">
        <f t="shared" ref="R351:S351" ca="1" si="2015">INDIRECT(ADDRESS(212,2,1,TRUE,R345))</f>
        <v>603</v>
      </c>
      <c r="S351">
        <f t="shared" ca="1" si="2015"/>
        <v>29</v>
      </c>
      <c r="W351" s="4" t="s">
        <v>9</v>
      </c>
      <c r="X351" s="7">
        <f ca="1">C351*100/C$151</f>
        <v>60.018993352326689</v>
      </c>
      <c r="Y351" s="7">
        <f t="shared" ca="1" si="2009"/>
        <v>56.325301204819276</v>
      </c>
      <c r="Z351" s="7">
        <f t="shared" ca="1" si="2009"/>
        <v>58.287292817679557</v>
      </c>
      <c r="AA351" s="7">
        <f t="shared" ca="1" si="2009"/>
        <v>56.814159292035399</v>
      </c>
      <c r="AB351" s="7">
        <f t="shared" ca="1" si="2009"/>
        <v>59.002169197396967</v>
      </c>
      <c r="AC351" s="7">
        <f t="shared" ca="1" si="2009"/>
        <v>55.495978552278821</v>
      </c>
      <c r="AD351" s="7">
        <f t="shared" ca="1" si="2009"/>
        <v>51.232876712328768</v>
      </c>
      <c r="AE351" s="7">
        <f t="shared" ca="1" si="2009"/>
        <v>58.747993579454253</v>
      </c>
      <c r="AF351" s="11" t="s">
        <v>9</v>
      </c>
      <c r="AG351" s="7">
        <f t="shared" ca="1" si="2010"/>
        <v>63.409563409563411</v>
      </c>
      <c r="AH351" s="7">
        <f t="shared" ca="1" si="2010"/>
        <v>64.393939393939391</v>
      </c>
      <c r="AI351" s="7">
        <f t="shared" ca="1" si="2010"/>
        <v>63.545150501672239</v>
      </c>
      <c r="AJ351" s="7">
        <f t="shared" ca="1" si="2010"/>
        <v>64.612326043737568</v>
      </c>
      <c r="AK351" s="7">
        <f t="shared" ca="1" si="2010"/>
        <v>52.941176470588232</v>
      </c>
      <c r="AL351" s="7">
        <f t="shared" ca="1" si="2010"/>
        <v>56.428571428571431</v>
      </c>
      <c r="AM351" s="7">
        <f t="shared" ca="1" si="2010"/>
        <v>58.095238095238095</v>
      </c>
      <c r="AN351" s="7">
        <f t="shared" ca="1" si="2010"/>
        <v>52.072538860103627</v>
      </c>
      <c r="AO351" s="7">
        <f t="shared" ca="1" si="2010"/>
        <v>50.877192982456137</v>
      </c>
      <c r="AQ351" s="10">
        <f ca="1">Y351-$AX351</f>
        <v>-1.3320145312701754</v>
      </c>
      <c r="AR351" s="10">
        <f t="shared" ref="AR351:AR352" ca="1" si="2016">Z351-$AX351</f>
        <v>0.62997708159010557</v>
      </c>
      <c r="AS351" s="10">
        <f t="shared" ref="AS351:AS352" ca="1" si="2017">AA351-$AX351</f>
        <v>-0.84315644405405266</v>
      </c>
      <c r="AT351" s="10">
        <f t="shared" ref="AT351:AT352" ca="1" si="2018">AB351-$AX351</f>
        <v>1.3448534613075154</v>
      </c>
      <c r="AU351" s="10">
        <f t="shared" ref="AU351:AU352" ca="1" si="2019">AC351-$AX351</f>
        <v>-2.1613371838106303</v>
      </c>
      <c r="AV351" s="10">
        <f t="shared" ref="AV351:AV352" ca="1" si="2020">AD351-$AX351</f>
        <v>-6.4244390237606837</v>
      </c>
      <c r="AW351" s="10">
        <f t="shared" ref="AW351:AW352" ca="1" si="2021">AE351-$AX351</f>
        <v>1.0906778433648014</v>
      </c>
      <c r="AX351" s="18">
        <f ca="1">AVERAGE(X351:AC351)</f>
        <v>57.657315736089451</v>
      </c>
      <c r="AY351" s="10">
        <f ca="1">AG351-$X351</f>
        <v>3.3905700572367223</v>
      </c>
      <c r="AZ351" s="10">
        <f t="shared" ref="AZ351:AZ352" ca="1" si="2022">AH351-$X351</f>
        <v>4.3749460416127022</v>
      </c>
      <c r="BA351" s="10">
        <f t="shared" ref="BA351:BA352" ca="1" si="2023">AI351-$X351</f>
        <v>3.5261571493455506</v>
      </c>
      <c r="BB351" s="10">
        <f t="shared" ref="BB351:BB352" ca="1" si="2024">AJ351-$X351</f>
        <v>4.593332691410879</v>
      </c>
      <c r="BC351" s="10">
        <f t="shared" ref="BC351:BC352" ca="1" si="2025">AK351-$X351</f>
        <v>-7.0778168817384568</v>
      </c>
      <c r="BD351" s="10">
        <f t="shared" ref="BD351:BD352" ca="1" si="2026">AL351-$X351</f>
        <v>-3.5904219237552581</v>
      </c>
      <c r="BE351" s="10">
        <f t="shared" ref="BE351:BE352" ca="1" si="2027">AM351-$X351</f>
        <v>-1.9237552570885939</v>
      </c>
      <c r="BF351" s="10">
        <f t="shared" ref="BF351:BF352" ca="1" si="2028">AN351-$X351</f>
        <v>-7.9464544922230615</v>
      </c>
      <c r="BG351" s="10">
        <f t="shared" ref="BG351:BG352" ca="1" si="2029">AO351-$X351</f>
        <v>-9.1418003698705519</v>
      </c>
      <c r="BI351" s="3">
        <f ca="1">Y351-Z351</f>
        <v>-1.961991612860281</v>
      </c>
      <c r="BJ351" s="3">
        <f ca="1">AG351-AH351</f>
        <v>-0.98437598437597984</v>
      </c>
      <c r="BK351" s="3">
        <f ca="1">AI351-AJ351</f>
        <v>-1.0671755420653284</v>
      </c>
      <c r="BL351" s="3">
        <f ca="1">AK351-AL351</f>
        <v>-3.4873949579831987</v>
      </c>
    </row>
    <row r="352" spans="1:64">
      <c r="B352" t="s">
        <v>10</v>
      </c>
      <c r="C352">
        <f ca="1">INDIRECT(ADDRESS(212,3,1,TRUE,C345))</f>
        <v>115</v>
      </c>
      <c r="D352">
        <f t="shared" ref="D352:J352" ca="1" si="2030">INDIRECT(ADDRESS(212,3,1,TRUE,D345))</f>
        <v>40</v>
      </c>
      <c r="E352">
        <f t="shared" ca="1" si="2030"/>
        <v>35</v>
      </c>
      <c r="F352">
        <f t="shared" ca="1" si="2030"/>
        <v>70</v>
      </c>
      <c r="G352">
        <f t="shared" ca="1" si="2030"/>
        <v>53</v>
      </c>
      <c r="H352">
        <f t="shared" ca="1" si="2030"/>
        <v>40</v>
      </c>
      <c r="I352">
        <f t="shared" ca="1" si="2030"/>
        <v>34</v>
      </c>
      <c r="J352">
        <f t="shared" ca="1" si="2030"/>
        <v>65</v>
      </c>
      <c r="K352">
        <f t="shared" ref="K352:L352" ca="1" si="2031">INDIRECT(ADDRESS(212,3,1,TRUE,K345))</f>
        <v>49</v>
      </c>
      <c r="L352">
        <f t="shared" ca="1" si="2031"/>
        <v>29</v>
      </c>
      <c r="M352">
        <f t="shared" ref="M352:N352" ca="1" si="2032">INDIRECT(ADDRESS(212,3,1,TRUE,M345))</f>
        <v>30</v>
      </c>
      <c r="N352">
        <f t="shared" ca="1" si="2032"/>
        <v>58</v>
      </c>
      <c r="O352">
        <f t="shared" ref="O352:Q352" ca="1" si="2033">INDIRECT(ADDRESS(212,3,1,TRUE,O345))</f>
        <v>15</v>
      </c>
      <c r="P352">
        <f t="shared" ca="1" si="2033"/>
        <v>16</v>
      </c>
      <c r="Q352">
        <f t="shared" ca="1" si="2033"/>
        <v>62</v>
      </c>
      <c r="R352">
        <f t="shared" ref="R352:S352" ca="1" si="2034">INDIRECT(ADDRESS(212,3,1,TRUE,R345))</f>
        <v>107</v>
      </c>
      <c r="S352">
        <f t="shared" ca="1" si="2034"/>
        <v>8</v>
      </c>
      <c r="V352" s="9"/>
      <c r="W352" s="4" t="s">
        <v>10</v>
      </c>
      <c r="X352" s="7">
        <f ca="1">C352*100/C$151</f>
        <v>10.921177587844255</v>
      </c>
      <c r="Y352" s="7">
        <f t="shared" ca="1" si="2009"/>
        <v>12.048192771084338</v>
      </c>
      <c r="Z352" s="7">
        <f t="shared" ca="1" si="2009"/>
        <v>9.6685082872928181</v>
      </c>
      <c r="AA352" s="7">
        <f t="shared" ca="1" si="2009"/>
        <v>12.389380530973451</v>
      </c>
      <c r="AB352" s="7">
        <f t="shared" ca="1" si="2009"/>
        <v>11.496746203904555</v>
      </c>
      <c r="AC352" s="7">
        <f t="shared" ca="1" si="2009"/>
        <v>10.723860589812332</v>
      </c>
      <c r="AD352" s="7">
        <f t="shared" ca="1" si="2009"/>
        <v>9.3150684931506849</v>
      </c>
      <c r="AE352" s="7">
        <f t="shared" ca="1" si="2009"/>
        <v>10.433386837881219</v>
      </c>
      <c r="AF352" s="11" t="s">
        <v>10</v>
      </c>
      <c r="AG352" s="7">
        <f t="shared" ca="1" si="2010"/>
        <v>10.187110187110187</v>
      </c>
      <c r="AH352" s="7">
        <f t="shared" ca="1" si="2010"/>
        <v>10.984848484848484</v>
      </c>
      <c r="AI352" s="7">
        <f t="shared" ca="1" si="2010"/>
        <v>10.033444816053512</v>
      </c>
      <c r="AJ352" s="7">
        <f t="shared" ca="1" si="2010"/>
        <v>11.530815109343937</v>
      </c>
      <c r="AK352" s="7">
        <f t="shared" ca="1" si="2010"/>
        <v>14.705882352941176</v>
      </c>
      <c r="AL352" s="7">
        <f t="shared" ca="1" si="2010"/>
        <v>11.428571428571429</v>
      </c>
      <c r="AM352" s="7">
        <f t="shared" ca="1" si="2010"/>
        <v>9.8412698412698418</v>
      </c>
      <c r="AN352" s="7">
        <f t="shared" ca="1" si="2010"/>
        <v>9.2400690846286704</v>
      </c>
      <c r="AO352" s="7">
        <f t="shared" ca="1" si="2010"/>
        <v>14.035087719298245</v>
      </c>
      <c r="AQ352" s="10">
        <f ca="1">Y352-$AX352</f>
        <v>0.84021510926571175</v>
      </c>
      <c r="AR352" s="10">
        <f t="shared" ca="1" si="2016"/>
        <v>-1.5394693745258081</v>
      </c>
      <c r="AS352" s="10">
        <f t="shared" ca="1" si="2017"/>
        <v>1.1814028691548248</v>
      </c>
      <c r="AT352" s="10">
        <f t="shared" ca="1" si="2018"/>
        <v>0.28876854208592917</v>
      </c>
      <c r="AU352" s="10">
        <f t="shared" ca="1" si="2019"/>
        <v>-0.48411707200629372</v>
      </c>
      <c r="AV352" s="10">
        <f t="shared" ca="1" si="2020"/>
        <v>-1.8929091686679413</v>
      </c>
      <c r="AW352" s="10">
        <f t="shared" ca="1" si="2021"/>
        <v>-0.77459082393740708</v>
      </c>
      <c r="AX352" s="18">
        <f ca="1">AVERAGE(X352:AC352)</f>
        <v>11.207977661818626</v>
      </c>
      <c r="AY352" s="10">
        <f ca="1">AG352-$X352</f>
        <v>-0.73406740073406773</v>
      </c>
      <c r="AZ352" s="10">
        <f t="shared" ca="1" si="2022"/>
        <v>6.3670897004229232E-2</v>
      </c>
      <c r="BA352" s="10">
        <f t="shared" ca="1" si="2023"/>
        <v>-0.88773277179074306</v>
      </c>
      <c r="BB352" s="10">
        <f t="shared" ca="1" si="2024"/>
        <v>0.60963752149968187</v>
      </c>
      <c r="BC352" s="10">
        <f t="shared" ca="1" si="2025"/>
        <v>3.7847047650969206</v>
      </c>
      <c r="BD352" s="10">
        <f t="shared" ca="1" si="2026"/>
        <v>0.50739384072717364</v>
      </c>
      <c r="BE352" s="10">
        <f t="shared" ca="1" si="2027"/>
        <v>-1.0799077465744134</v>
      </c>
      <c r="BF352" s="10">
        <f t="shared" ca="1" si="2028"/>
        <v>-1.6811085032155848</v>
      </c>
      <c r="BG352" s="10">
        <f t="shared" ca="1" si="2029"/>
        <v>3.1139101314539896</v>
      </c>
      <c r="BI352" s="3">
        <f ca="1">Y352-Z352</f>
        <v>2.3796844837915199</v>
      </c>
      <c r="BJ352" s="3">
        <f ca="1">AG352-AH352</f>
        <v>-0.79773829773829696</v>
      </c>
      <c r="BK352" s="3">
        <f ca="1">AI352-AJ352</f>
        <v>-1.4973702932904249</v>
      </c>
      <c r="BL352" s="3">
        <f ca="1">AK352-AL352</f>
        <v>3.2773109243697469</v>
      </c>
    </row>
    <row r="353" spans="1:64">
      <c r="B353">
        <f ca="1">SUM(C351:C352)</f>
        <v>747</v>
      </c>
      <c r="Y353" s="7"/>
      <c r="Z353" s="7"/>
      <c r="AA353" s="7"/>
      <c r="AB353" s="7"/>
      <c r="AC353" s="7"/>
      <c r="AG353" s="7"/>
      <c r="AX353" s="19"/>
    </row>
    <row r="354" spans="1:64">
      <c r="C354" t="s">
        <v>102</v>
      </c>
      <c r="D354" t="s">
        <v>103</v>
      </c>
      <c r="E354" t="s">
        <v>104</v>
      </c>
      <c r="F354" t="s">
        <v>97</v>
      </c>
      <c r="G354" t="s">
        <v>98</v>
      </c>
      <c r="H354" t="s">
        <v>99</v>
      </c>
      <c r="I354" t="s">
        <v>100</v>
      </c>
      <c r="J354" t="s">
        <v>101</v>
      </c>
      <c r="K354" t="s">
        <v>106</v>
      </c>
      <c r="L354" t="s">
        <v>108</v>
      </c>
      <c r="M354" t="s">
        <v>109</v>
      </c>
      <c r="N354" t="s">
        <v>112</v>
      </c>
      <c r="O354" t="s">
        <v>117</v>
      </c>
      <c r="P354" t="s">
        <v>118</v>
      </c>
      <c r="Q354" t="s">
        <v>121</v>
      </c>
      <c r="R354" t="s">
        <v>119</v>
      </c>
      <c r="S354" t="s">
        <v>120</v>
      </c>
      <c r="U354" s="1" t="s">
        <v>81</v>
      </c>
      <c r="V354" s="1" t="s">
        <v>148</v>
      </c>
      <c r="X354" s="8" t="s">
        <v>102</v>
      </c>
      <c r="Y354" s="8" t="s">
        <v>103</v>
      </c>
      <c r="Z354" s="8" t="s">
        <v>104</v>
      </c>
      <c r="AA354" s="8" t="s">
        <v>97</v>
      </c>
      <c r="AB354" s="8" t="s">
        <v>98</v>
      </c>
      <c r="AC354" s="8" t="s">
        <v>99</v>
      </c>
      <c r="AD354" s="8" t="s">
        <v>100</v>
      </c>
      <c r="AE354" s="8" t="s">
        <v>101</v>
      </c>
      <c r="AG354" s="8" t="s">
        <v>106</v>
      </c>
      <c r="AH354" s="8" t="s">
        <v>108</v>
      </c>
      <c r="AI354" s="8" t="s">
        <v>109</v>
      </c>
      <c r="AJ354" s="8" t="s">
        <v>112</v>
      </c>
      <c r="AK354" s="12" t="s">
        <v>117</v>
      </c>
      <c r="AL354" s="12" t="s">
        <v>118</v>
      </c>
      <c r="AM354" s="12" t="s">
        <v>121</v>
      </c>
      <c r="AN354" s="12" t="s">
        <v>119</v>
      </c>
      <c r="AO354" s="12" t="s">
        <v>120</v>
      </c>
      <c r="AX354" s="19"/>
    </row>
    <row r="355" spans="1:64">
      <c r="A355" s="1" t="s">
        <v>81</v>
      </c>
      <c r="B355" t="s">
        <v>92</v>
      </c>
      <c r="C355">
        <f ca="1">INDIRECT(ADDRESS(215,1,1,TRUE,C354))-B$151</f>
        <v>342</v>
      </c>
      <c r="D355">
        <f t="shared" ref="D355:N355" ca="1" si="2035">INDIRECT(ADDRESS(215,1,1,TRUE,D354))</f>
        <v>119</v>
      </c>
      <c r="E355">
        <f t="shared" ca="1" si="2035"/>
        <v>124</v>
      </c>
      <c r="F355">
        <f t="shared" ca="1" si="2035"/>
        <v>192</v>
      </c>
      <c r="G355">
        <f t="shared" ca="1" si="2035"/>
        <v>159</v>
      </c>
      <c r="H355">
        <f t="shared" ca="1" si="2035"/>
        <v>135</v>
      </c>
      <c r="I355">
        <f t="shared" ca="1" si="2035"/>
        <v>154</v>
      </c>
      <c r="J355">
        <f t="shared" ca="1" si="2035"/>
        <v>219</v>
      </c>
      <c r="K355">
        <f t="shared" ca="1" si="2035"/>
        <v>134</v>
      </c>
      <c r="L355">
        <f t="shared" ca="1" si="2035"/>
        <v>71</v>
      </c>
      <c r="M355">
        <f t="shared" ca="1" si="2035"/>
        <v>81</v>
      </c>
      <c r="N355">
        <f t="shared" ca="1" si="2035"/>
        <v>149</v>
      </c>
      <c r="O355">
        <f t="shared" ref="O355:Q355" ca="1" si="2036">INDIRECT(ADDRESS(215,1,1,TRUE,O354))</f>
        <v>36</v>
      </c>
      <c r="P355">
        <f t="shared" ca="1" si="2036"/>
        <v>52</v>
      </c>
      <c r="Q355">
        <f t="shared" ca="1" si="2036"/>
        <v>222</v>
      </c>
      <c r="R355">
        <f t="shared" ref="R355:S355" ca="1" si="2037">INDIRECT(ADDRESS(215,1,1,TRUE,R354))</f>
        <v>483</v>
      </c>
      <c r="S355">
        <f t="shared" ca="1" si="2037"/>
        <v>25</v>
      </c>
      <c r="W355" s="4" t="s">
        <v>92</v>
      </c>
      <c r="X355" s="7">
        <f ca="1">C355*100/C$151</f>
        <v>32.478632478632477</v>
      </c>
      <c r="Y355" s="7">
        <f t="shared" ref="Y355:AE357" ca="1" si="2038">D355*100/D$6</f>
        <v>35.843373493975903</v>
      </c>
      <c r="Z355" s="7">
        <f t="shared" ca="1" si="2038"/>
        <v>34.254143646408842</v>
      </c>
      <c r="AA355" s="7">
        <f t="shared" ca="1" si="2038"/>
        <v>33.982300884955755</v>
      </c>
      <c r="AB355" s="7">
        <f t="shared" ca="1" si="2038"/>
        <v>34.490238611713664</v>
      </c>
      <c r="AC355" s="7">
        <f t="shared" ca="1" si="2038"/>
        <v>36.193029490616624</v>
      </c>
      <c r="AD355" s="7">
        <f t="shared" ca="1" si="2038"/>
        <v>42.19178082191781</v>
      </c>
      <c r="AE355" s="7">
        <f t="shared" ca="1" si="2038"/>
        <v>35.152487961476723</v>
      </c>
      <c r="AF355" s="11" t="s">
        <v>92</v>
      </c>
      <c r="AG355" s="7">
        <f t="shared" ref="AG355:AO357" ca="1" si="2039">K355*100/K$6</f>
        <v>27.858627858627859</v>
      </c>
      <c r="AH355" s="7">
        <f t="shared" ca="1" si="2039"/>
        <v>26.893939393939394</v>
      </c>
      <c r="AI355" s="7">
        <f t="shared" ca="1" si="2039"/>
        <v>27.090301003344482</v>
      </c>
      <c r="AJ355" s="7">
        <f t="shared" ca="1" si="2039"/>
        <v>29.622266401590458</v>
      </c>
      <c r="AK355" s="7">
        <f t="shared" ca="1" si="2039"/>
        <v>35.294117647058826</v>
      </c>
      <c r="AL355" s="7">
        <f t="shared" ca="1" si="2039"/>
        <v>37.142857142857146</v>
      </c>
      <c r="AM355" s="7">
        <f t="shared" ca="1" si="2039"/>
        <v>35.238095238095241</v>
      </c>
      <c r="AN355" s="7">
        <f t="shared" ca="1" si="2039"/>
        <v>41.709844559585491</v>
      </c>
      <c r="AO355" s="7">
        <f t="shared" ca="1" si="2039"/>
        <v>43.859649122807021</v>
      </c>
      <c r="AX355" s="19"/>
    </row>
    <row r="356" spans="1:64">
      <c r="B356" t="s">
        <v>9</v>
      </c>
      <c r="C356">
        <f ca="1">INDIRECT(ADDRESS(215,2,1,TRUE,C354))</f>
        <v>451</v>
      </c>
      <c r="D356">
        <f t="shared" ref="D356:J356" ca="1" si="2040">INDIRECT(ADDRESS(215,2,1,TRUE,D354))</f>
        <v>145</v>
      </c>
      <c r="E356">
        <f t="shared" ca="1" si="2040"/>
        <v>153</v>
      </c>
      <c r="F356">
        <f t="shared" ca="1" si="2040"/>
        <v>244</v>
      </c>
      <c r="G356">
        <f t="shared" ca="1" si="2040"/>
        <v>193</v>
      </c>
      <c r="H356">
        <f t="shared" ca="1" si="2040"/>
        <v>147</v>
      </c>
      <c r="I356">
        <f t="shared" ca="1" si="2040"/>
        <v>139</v>
      </c>
      <c r="J356">
        <f t="shared" ca="1" si="2040"/>
        <v>254</v>
      </c>
      <c r="K356">
        <f t="shared" ref="K356:L356" ca="1" si="2041">INDIRECT(ADDRESS(215,2,1,TRUE,K354))</f>
        <v>211</v>
      </c>
      <c r="L356">
        <f t="shared" ca="1" si="2041"/>
        <v>133</v>
      </c>
      <c r="M356">
        <f t="shared" ref="M356:N356" ca="1" si="2042">INDIRECT(ADDRESS(215,2,1,TRUE,M354))</f>
        <v>128</v>
      </c>
      <c r="N356">
        <f t="shared" ca="1" si="2042"/>
        <v>219</v>
      </c>
      <c r="O356">
        <f t="shared" ref="O356:Q356" ca="1" si="2043">INDIRECT(ADDRESS(215,2,1,TRUE,O354))</f>
        <v>44</v>
      </c>
      <c r="P356">
        <f t="shared" ca="1" si="2043"/>
        <v>62</v>
      </c>
      <c r="Q356">
        <f t="shared" ca="1" si="2043"/>
        <v>268</v>
      </c>
      <c r="R356">
        <f t="shared" ref="R356:S356" ca="1" si="2044">INDIRECT(ADDRESS(215,2,1,TRUE,R354))</f>
        <v>430</v>
      </c>
      <c r="S356">
        <f t="shared" ca="1" si="2044"/>
        <v>21</v>
      </c>
      <c r="W356" s="4" t="s">
        <v>9</v>
      </c>
      <c r="X356" s="7">
        <f ca="1">C356*100/C$151</f>
        <v>42.830009496676162</v>
      </c>
      <c r="Y356" s="7">
        <f t="shared" ca="1" si="2038"/>
        <v>43.674698795180724</v>
      </c>
      <c r="Z356" s="7">
        <f t="shared" ca="1" si="2038"/>
        <v>42.265193370165747</v>
      </c>
      <c r="AA356" s="7">
        <f t="shared" ca="1" si="2038"/>
        <v>43.185840707964601</v>
      </c>
      <c r="AB356" s="7">
        <f t="shared" ca="1" si="2038"/>
        <v>41.865509761388289</v>
      </c>
      <c r="AC356" s="7">
        <f t="shared" ca="1" si="2038"/>
        <v>39.410187667560322</v>
      </c>
      <c r="AD356" s="7">
        <f t="shared" ca="1" si="2038"/>
        <v>38.082191780821915</v>
      </c>
      <c r="AE356" s="7">
        <f t="shared" ca="1" si="2038"/>
        <v>40.770465489566611</v>
      </c>
      <c r="AF356" s="11" t="s">
        <v>9</v>
      </c>
      <c r="AG356" s="7">
        <f t="shared" ca="1" si="2039"/>
        <v>43.86694386694387</v>
      </c>
      <c r="AH356" s="7">
        <f t="shared" ca="1" si="2039"/>
        <v>50.378787878787875</v>
      </c>
      <c r="AI356" s="7">
        <f t="shared" ca="1" si="2039"/>
        <v>42.809364548494983</v>
      </c>
      <c r="AJ356" s="7">
        <f t="shared" ca="1" si="2039"/>
        <v>43.538767395626245</v>
      </c>
      <c r="AK356" s="7">
        <f t="shared" ca="1" si="2039"/>
        <v>43.137254901960787</v>
      </c>
      <c r="AL356" s="7">
        <f t="shared" ca="1" si="2039"/>
        <v>44.285714285714285</v>
      </c>
      <c r="AM356" s="7">
        <f t="shared" ca="1" si="2039"/>
        <v>42.539682539682538</v>
      </c>
      <c r="AN356" s="7">
        <f t="shared" ca="1" si="2039"/>
        <v>37.132987910189982</v>
      </c>
      <c r="AO356" s="7">
        <f t="shared" ca="1" si="2039"/>
        <v>36.842105263157897</v>
      </c>
      <c r="AQ356" s="10">
        <f ca="1">Y356-$AX356</f>
        <v>1.4694588286914225</v>
      </c>
      <c r="AR356" s="10">
        <f t="shared" ref="AR356:AR357" ca="1" si="2045">Z356-$AX356</f>
        <v>5.9953403676445305E-2</v>
      </c>
      <c r="AS356" s="10">
        <f t="shared" ref="AS356:AS357" ca="1" si="2046">AA356-$AX356</f>
        <v>0.98060074147529974</v>
      </c>
      <c r="AT356" s="10">
        <f t="shared" ref="AT356:AT357" ca="1" si="2047">AB356-$AX356</f>
        <v>-0.33973020510101293</v>
      </c>
      <c r="AU356" s="10">
        <f t="shared" ref="AU356:AU357" ca="1" si="2048">AC356-$AX356</f>
        <v>-2.7950522989289794</v>
      </c>
      <c r="AV356" s="10">
        <f t="shared" ref="AV356:AV357" ca="1" si="2049">AD356-$AX356</f>
        <v>-4.1230481856673862</v>
      </c>
      <c r="AW356" s="10">
        <f t="shared" ref="AW356:AW357" ca="1" si="2050">AE356-$AX356</f>
        <v>-1.4347744769226907</v>
      </c>
      <c r="AX356" s="18">
        <f ca="1">AVERAGE(X356:AC356)</f>
        <v>42.205239966489302</v>
      </c>
      <c r="AY356" s="10">
        <f ca="1">AG356-$X356</f>
        <v>1.0369343702677085</v>
      </c>
      <c r="AZ356" s="10">
        <f t="shared" ref="AZ356:AZ357" ca="1" si="2051">AH356-$X356</f>
        <v>7.5487783821117134</v>
      </c>
      <c r="BA356" s="10">
        <f t="shared" ref="BA356:BA357" ca="1" si="2052">AI356-$X356</f>
        <v>-2.064494818117879E-2</v>
      </c>
      <c r="BB356" s="10">
        <f t="shared" ref="BB356:BB357" ca="1" si="2053">AJ356-$X356</f>
        <v>0.70875789895008268</v>
      </c>
      <c r="BC356" s="10">
        <f t="shared" ref="BC356:BC357" ca="1" si="2054">AK356-$X356</f>
        <v>0.30724540528462541</v>
      </c>
      <c r="BD356" s="10">
        <f t="shared" ref="BD356:BD357" ca="1" si="2055">AL356-$X356</f>
        <v>1.4557047890381227</v>
      </c>
      <c r="BE356" s="10">
        <f t="shared" ref="BE356:BE357" ca="1" si="2056">AM356-$X356</f>
        <v>-0.29032695699362421</v>
      </c>
      <c r="BF356" s="10">
        <f t="shared" ref="BF356:BF357" ca="1" si="2057">AN356-$X356</f>
        <v>-5.69702158648618</v>
      </c>
      <c r="BG356" s="10">
        <f t="shared" ref="BG356:BG357" ca="1" si="2058">AO356-$X356</f>
        <v>-5.9879042335182646</v>
      </c>
      <c r="BI356" s="3">
        <f ca="1">Y356-Z356</f>
        <v>1.4095054250149772</v>
      </c>
      <c r="BJ356" s="3">
        <f ca="1">AG356-AH356</f>
        <v>-6.5118440118440049</v>
      </c>
      <c r="BK356" s="3">
        <f ca="1">AI356-AJ356</f>
        <v>-0.72940284713126147</v>
      </c>
      <c r="BL356" s="3">
        <f ca="1">AK356-AL356</f>
        <v>-1.1484593837534973</v>
      </c>
    </row>
    <row r="357" spans="1:64">
      <c r="B357" t="s">
        <v>10</v>
      </c>
      <c r="C357">
        <f ca="1">INDIRECT(ADDRESS(215,3,1,TRUE,C354))</f>
        <v>256</v>
      </c>
      <c r="D357">
        <f t="shared" ref="D357:J357" ca="1" si="2059">INDIRECT(ADDRESS(215,3,1,TRUE,D354))</f>
        <v>68</v>
      </c>
      <c r="E357">
        <f t="shared" ca="1" si="2059"/>
        <v>85</v>
      </c>
      <c r="F357">
        <f t="shared" ca="1" si="2059"/>
        <v>129</v>
      </c>
      <c r="G357">
        <f t="shared" ca="1" si="2059"/>
        <v>109</v>
      </c>
      <c r="H357">
        <f t="shared" ca="1" si="2059"/>
        <v>91</v>
      </c>
      <c r="I357">
        <f t="shared" ca="1" si="2059"/>
        <v>72</v>
      </c>
      <c r="J357">
        <f t="shared" ca="1" si="2059"/>
        <v>150</v>
      </c>
      <c r="K357">
        <f t="shared" ref="K357:L357" ca="1" si="2060">INDIRECT(ADDRESS(215,3,1,TRUE,K354))</f>
        <v>136</v>
      </c>
      <c r="L357">
        <f t="shared" ca="1" si="2060"/>
        <v>60</v>
      </c>
      <c r="M357">
        <f t="shared" ref="M357:N357" ca="1" si="2061">INDIRECT(ADDRESS(215,3,1,TRUE,M354))</f>
        <v>90</v>
      </c>
      <c r="N357">
        <f t="shared" ca="1" si="2061"/>
        <v>135</v>
      </c>
      <c r="O357">
        <f t="shared" ref="O357:Q357" ca="1" si="2062">INDIRECT(ADDRESS(215,3,1,TRUE,O354))</f>
        <v>22</v>
      </c>
      <c r="P357">
        <f t="shared" ca="1" si="2062"/>
        <v>26</v>
      </c>
      <c r="Q357">
        <f t="shared" ca="1" si="2062"/>
        <v>140</v>
      </c>
      <c r="R357">
        <f t="shared" ref="R357:S357" ca="1" si="2063">INDIRECT(ADDRESS(215,3,1,TRUE,R354))</f>
        <v>245</v>
      </c>
      <c r="S357">
        <f t="shared" ca="1" si="2063"/>
        <v>11</v>
      </c>
      <c r="V357" s="9"/>
      <c r="W357" s="4" t="s">
        <v>10</v>
      </c>
      <c r="X357" s="7">
        <f ca="1">C357*100/C$151</f>
        <v>24.311490978157646</v>
      </c>
      <c r="Y357" s="7">
        <f t="shared" ca="1" si="2038"/>
        <v>20.481927710843372</v>
      </c>
      <c r="Z357" s="7">
        <f t="shared" ca="1" si="2038"/>
        <v>23.480662983425415</v>
      </c>
      <c r="AA357" s="7">
        <f t="shared" ca="1" si="2038"/>
        <v>22.831858407079647</v>
      </c>
      <c r="AB357" s="7">
        <f t="shared" ca="1" si="2038"/>
        <v>23.644251626898047</v>
      </c>
      <c r="AC357" s="7">
        <f t="shared" ca="1" si="2038"/>
        <v>24.396782841823057</v>
      </c>
      <c r="AD357" s="7">
        <f t="shared" ca="1" si="2038"/>
        <v>19.726027397260275</v>
      </c>
      <c r="AE357" s="7">
        <f t="shared" ca="1" si="2038"/>
        <v>24.077046548956663</v>
      </c>
      <c r="AF357" s="11" t="s">
        <v>10</v>
      </c>
      <c r="AG357" s="7">
        <f t="shared" ca="1" si="2039"/>
        <v>28.274428274428274</v>
      </c>
      <c r="AH357" s="7">
        <f t="shared" ca="1" si="2039"/>
        <v>22.727272727272727</v>
      </c>
      <c r="AI357" s="7">
        <f t="shared" ca="1" si="2039"/>
        <v>30.100334448160535</v>
      </c>
      <c r="AJ357" s="7">
        <f t="shared" ca="1" si="2039"/>
        <v>26.8389662027833</v>
      </c>
      <c r="AK357" s="7">
        <f t="shared" ca="1" si="2039"/>
        <v>21.568627450980394</v>
      </c>
      <c r="AL357" s="7">
        <f t="shared" ca="1" si="2039"/>
        <v>18.571428571428573</v>
      </c>
      <c r="AM357" s="7">
        <f t="shared" ca="1" si="2039"/>
        <v>22.222222222222221</v>
      </c>
      <c r="AN357" s="7">
        <f t="shared" ca="1" si="2039"/>
        <v>21.157167530224527</v>
      </c>
      <c r="AO357" s="7">
        <f t="shared" ca="1" si="2039"/>
        <v>19.298245614035089</v>
      </c>
      <c r="AQ357" s="10">
        <f ca="1">Y357-$AX357</f>
        <v>-2.7092347138611608</v>
      </c>
      <c r="AR357" s="10">
        <f t="shared" ca="1" si="2045"/>
        <v>0.28950055872088143</v>
      </c>
      <c r="AS357" s="10">
        <f t="shared" ca="1" si="2046"/>
        <v>-0.35930401762488628</v>
      </c>
      <c r="AT357" s="10">
        <f t="shared" ca="1" si="2047"/>
        <v>0.45308920219351378</v>
      </c>
      <c r="AU357" s="10">
        <f t="shared" ca="1" si="2048"/>
        <v>1.2056204171185243</v>
      </c>
      <c r="AV357" s="10">
        <f t="shared" ca="1" si="2049"/>
        <v>-3.4651350274442585</v>
      </c>
      <c r="AW357" s="10">
        <f t="shared" ca="1" si="2050"/>
        <v>0.88588412425212937</v>
      </c>
      <c r="AX357" s="18">
        <f ca="1">AVERAGE(X357:AC357)</f>
        <v>23.191162424704533</v>
      </c>
      <c r="AY357" s="10">
        <f ca="1">AG357-$X357</f>
        <v>3.9629372962706277</v>
      </c>
      <c r="AZ357" s="10">
        <f t="shared" ca="1" si="2051"/>
        <v>-1.5842182508849199</v>
      </c>
      <c r="BA357" s="10">
        <f t="shared" ca="1" si="2052"/>
        <v>5.7888434700028881</v>
      </c>
      <c r="BB357" s="10">
        <f t="shared" ca="1" si="2053"/>
        <v>2.527475224625654</v>
      </c>
      <c r="BC357" s="10">
        <f t="shared" ca="1" si="2054"/>
        <v>-2.7428635271772528</v>
      </c>
      <c r="BD357" s="10">
        <f t="shared" ca="1" si="2055"/>
        <v>-5.7400624067290735</v>
      </c>
      <c r="BE357" s="10">
        <f t="shared" ca="1" si="2056"/>
        <v>-2.089268755935425</v>
      </c>
      <c r="BF357" s="10">
        <f t="shared" ca="1" si="2057"/>
        <v>-3.1543234479331197</v>
      </c>
      <c r="BG357" s="10">
        <f t="shared" ca="1" si="2058"/>
        <v>-5.0132453641225574</v>
      </c>
      <c r="BI357" s="3">
        <f ca="1">Y357-Z357</f>
        <v>-2.9987352725820422</v>
      </c>
      <c r="BJ357" s="3">
        <f ca="1">AG357-AH357</f>
        <v>5.5471555471555476</v>
      </c>
      <c r="BK357" s="3">
        <f ca="1">AI357-AJ357</f>
        <v>3.2613682453772341</v>
      </c>
      <c r="BL357" s="3">
        <f ca="1">AK357-AL357</f>
        <v>2.9971988795518207</v>
      </c>
    </row>
    <row r="358" spans="1:64">
      <c r="B358">
        <f ca="1">SUM(C356:C357)</f>
        <v>707</v>
      </c>
      <c r="U358" s="1" t="s">
        <v>82</v>
      </c>
      <c r="X358" s="7"/>
      <c r="Y358" s="7"/>
      <c r="Z358" s="7"/>
      <c r="AA358" s="7"/>
      <c r="AB358" s="7"/>
      <c r="AC358" s="7"/>
      <c r="AD358" s="7"/>
      <c r="AE358" s="7"/>
      <c r="AG358" s="7"/>
      <c r="AH358" s="7"/>
      <c r="AI358" s="7"/>
      <c r="AJ358" s="7"/>
      <c r="AX358" s="19"/>
    </row>
    <row r="359" spans="1:64">
      <c r="A359" s="1" t="s">
        <v>82</v>
      </c>
      <c r="B359" t="s">
        <v>92</v>
      </c>
      <c r="C359">
        <f ca="1">INDIRECT(ADDRESS(218,1,1,TRUE,C354))-B$151</f>
        <v>288</v>
      </c>
      <c r="D359">
        <f t="shared" ref="D359:J359" ca="1" si="2064">INDIRECT(ADDRESS(218,1,1,TRUE,D354))</f>
        <v>102</v>
      </c>
      <c r="E359">
        <f t="shared" ca="1" si="2064"/>
        <v>108</v>
      </c>
      <c r="F359">
        <f t="shared" ca="1" si="2064"/>
        <v>166</v>
      </c>
      <c r="G359">
        <f t="shared" ca="1" si="2064"/>
        <v>135</v>
      </c>
      <c r="H359">
        <f t="shared" ca="1" si="2064"/>
        <v>121</v>
      </c>
      <c r="I359">
        <f t="shared" ca="1" si="2064"/>
        <v>138</v>
      </c>
      <c r="J359">
        <f t="shared" ca="1" si="2064"/>
        <v>189</v>
      </c>
      <c r="K359">
        <f t="shared" ref="K359:L359" ca="1" si="2065">INDIRECT(ADDRESS(218,1,1,TRUE,K354))</f>
        <v>120</v>
      </c>
      <c r="L359">
        <f t="shared" ca="1" si="2065"/>
        <v>63</v>
      </c>
      <c r="M359">
        <f t="shared" ref="M359:N359" ca="1" si="2066">INDIRECT(ADDRESS(218,1,1,TRUE,M354))</f>
        <v>72</v>
      </c>
      <c r="N359">
        <f t="shared" ca="1" si="2066"/>
        <v>126</v>
      </c>
      <c r="O359">
        <f t="shared" ref="O359:Q359" ca="1" si="2067">INDIRECT(ADDRESS(218,1,1,TRUE,O354))</f>
        <v>29</v>
      </c>
      <c r="P359">
        <f t="shared" ca="1" si="2067"/>
        <v>43</v>
      </c>
      <c r="Q359">
        <f t="shared" ca="1" si="2067"/>
        <v>191</v>
      </c>
      <c r="R359">
        <f t="shared" ref="R359:S359" ca="1" si="2068">INDIRECT(ADDRESS(218,1,1,TRUE,R354))</f>
        <v>433</v>
      </c>
      <c r="S359">
        <f t="shared" ca="1" si="2068"/>
        <v>21</v>
      </c>
      <c r="W359" s="4" t="s">
        <v>92</v>
      </c>
      <c r="X359" s="7">
        <f ca="1">C359*100/C$151</f>
        <v>27.350427350427349</v>
      </c>
      <c r="Y359" s="7">
        <f t="shared" ref="Y359:AE361" ca="1" si="2069">D359*100/D$6</f>
        <v>30.722891566265059</v>
      </c>
      <c r="Z359" s="7">
        <f t="shared" ca="1" si="2069"/>
        <v>29.834254143646408</v>
      </c>
      <c r="AA359" s="7">
        <f t="shared" ca="1" si="2069"/>
        <v>29.380530973451329</v>
      </c>
      <c r="AB359" s="7">
        <f t="shared" ca="1" si="2069"/>
        <v>29.284164859002168</v>
      </c>
      <c r="AC359" s="7">
        <f t="shared" ca="1" si="2069"/>
        <v>32.439678284182307</v>
      </c>
      <c r="AD359" s="7">
        <f t="shared" ca="1" si="2069"/>
        <v>37.80821917808219</v>
      </c>
      <c r="AE359" s="7">
        <f t="shared" ca="1" si="2069"/>
        <v>30.337078651685392</v>
      </c>
      <c r="AF359" s="11" t="s">
        <v>92</v>
      </c>
      <c r="AG359" s="7">
        <f t="shared" ref="AG359:AO361" ca="1" si="2070">K359*100/K$6</f>
        <v>24.948024948024948</v>
      </c>
      <c r="AH359" s="7">
        <f t="shared" ca="1" si="2070"/>
        <v>23.863636363636363</v>
      </c>
      <c r="AI359" s="7">
        <f t="shared" ca="1" si="2070"/>
        <v>24.08026755852843</v>
      </c>
      <c r="AJ359" s="7">
        <f t="shared" ca="1" si="2070"/>
        <v>25.049701789264414</v>
      </c>
      <c r="AK359" s="7">
        <f t="shared" ca="1" si="2070"/>
        <v>28.431372549019606</v>
      </c>
      <c r="AL359" s="7">
        <f t="shared" ca="1" si="2070"/>
        <v>30.714285714285715</v>
      </c>
      <c r="AM359" s="7">
        <f t="shared" ca="1" si="2070"/>
        <v>30.317460317460316</v>
      </c>
      <c r="AN359" s="7">
        <f t="shared" ca="1" si="2070"/>
        <v>37.392055267702936</v>
      </c>
      <c r="AO359" s="7">
        <f t="shared" ca="1" si="2070"/>
        <v>36.842105263157897</v>
      </c>
      <c r="AX359" s="19"/>
    </row>
    <row r="360" spans="1:64">
      <c r="B360" t="s">
        <v>9</v>
      </c>
      <c r="C360">
        <f ca="1">INDIRECT(ADDRESS(218,2,1,TRUE,C354))</f>
        <v>579</v>
      </c>
      <c r="D360">
        <f t="shared" ref="D360:J360" ca="1" si="2071">INDIRECT(ADDRESS(218,2,1,TRUE,D354))</f>
        <v>175</v>
      </c>
      <c r="E360">
        <f t="shared" ca="1" si="2071"/>
        <v>188</v>
      </c>
      <c r="F360">
        <f t="shared" ca="1" si="2071"/>
        <v>310</v>
      </c>
      <c r="G360">
        <f t="shared" ca="1" si="2071"/>
        <v>254</v>
      </c>
      <c r="H360">
        <f t="shared" ca="1" si="2071"/>
        <v>192</v>
      </c>
      <c r="I360">
        <f t="shared" ca="1" si="2071"/>
        <v>178</v>
      </c>
      <c r="J360">
        <f t="shared" ca="1" si="2071"/>
        <v>323</v>
      </c>
      <c r="K360">
        <f t="shared" ref="K360:L360" ca="1" si="2072">INDIRECT(ADDRESS(218,2,1,TRUE,K354))</f>
        <v>262</v>
      </c>
      <c r="L360">
        <f t="shared" ca="1" si="2072"/>
        <v>160</v>
      </c>
      <c r="M360">
        <f t="shared" ref="M360:N360" ca="1" si="2073">INDIRECT(ADDRESS(218,2,1,TRUE,M354))</f>
        <v>160</v>
      </c>
      <c r="N360">
        <f t="shared" ca="1" si="2073"/>
        <v>289</v>
      </c>
      <c r="O360">
        <f t="shared" ref="O360:Q360" ca="1" si="2074">INDIRECT(ADDRESS(218,2,1,TRUE,O354))</f>
        <v>56</v>
      </c>
      <c r="P360">
        <f t="shared" ca="1" si="2074"/>
        <v>73</v>
      </c>
      <c r="Q360">
        <f t="shared" ca="1" si="2074"/>
        <v>346</v>
      </c>
      <c r="R360">
        <f t="shared" ref="R360:S360" ca="1" si="2075">INDIRECT(ADDRESS(218,2,1,TRUE,R354))</f>
        <v>549</v>
      </c>
      <c r="S360">
        <f t="shared" ca="1" si="2075"/>
        <v>30</v>
      </c>
      <c r="W360" s="4" t="s">
        <v>9</v>
      </c>
      <c r="X360" s="7">
        <f ca="1">C360*100/C$151</f>
        <v>54.985754985754987</v>
      </c>
      <c r="Y360" s="7">
        <f t="shared" ca="1" si="2069"/>
        <v>52.710843373493979</v>
      </c>
      <c r="Z360" s="7">
        <f t="shared" ca="1" si="2069"/>
        <v>51.933701657458563</v>
      </c>
      <c r="AA360" s="7">
        <f t="shared" ca="1" si="2069"/>
        <v>54.86725663716814</v>
      </c>
      <c r="AB360" s="7">
        <f t="shared" ca="1" si="2069"/>
        <v>55.097613882863342</v>
      </c>
      <c r="AC360" s="7">
        <f t="shared" ca="1" si="2069"/>
        <v>51.474530831099194</v>
      </c>
      <c r="AD360" s="7">
        <f t="shared" ca="1" si="2069"/>
        <v>48.767123287671232</v>
      </c>
      <c r="AE360" s="7">
        <f t="shared" ca="1" si="2069"/>
        <v>51.845906902086675</v>
      </c>
      <c r="AF360" s="11" t="s">
        <v>9</v>
      </c>
      <c r="AG360" s="7">
        <f t="shared" ca="1" si="2070"/>
        <v>54.469854469854468</v>
      </c>
      <c r="AH360" s="7">
        <f t="shared" ca="1" si="2070"/>
        <v>60.606060606060609</v>
      </c>
      <c r="AI360" s="7">
        <f t="shared" ca="1" si="2070"/>
        <v>53.511705685618729</v>
      </c>
      <c r="AJ360" s="7">
        <f t="shared" ca="1" si="2070"/>
        <v>57.455268389662031</v>
      </c>
      <c r="AK360" s="7">
        <f t="shared" ca="1" si="2070"/>
        <v>54.901960784313722</v>
      </c>
      <c r="AL360" s="7">
        <f t="shared" ca="1" si="2070"/>
        <v>52.142857142857146</v>
      </c>
      <c r="AM360" s="7">
        <f t="shared" ca="1" si="2070"/>
        <v>54.920634920634917</v>
      </c>
      <c r="AN360" s="7">
        <f t="shared" ca="1" si="2070"/>
        <v>47.409326424870464</v>
      </c>
      <c r="AO360" s="7">
        <f t="shared" ca="1" si="2070"/>
        <v>52.631578947368418</v>
      </c>
      <c r="AQ360" s="10">
        <f ca="1">Y360-$AX360</f>
        <v>-0.80077352114572165</v>
      </c>
      <c r="AR360" s="10">
        <f t="shared" ref="AR360:AR361" ca="1" si="2076">Z360-$AX360</f>
        <v>-1.5779152371811378</v>
      </c>
      <c r="AS360" s="10">
        <f t="shared" ref="AS360:AS361" ca="1" si="2077">AA360-$AX360</f>
        <v>1.3556397425284388</v>
      </c>
      <c r="AT360" s="10">
        <f t="shared" ref="AT360:AT361" ca="1" si="2078">AB360-$AX360</f>
        <v>1.5859969882236413</v>
      </c>
      <c r="AU360" s="10">
        <f t="shared" ref="AU360:AU361" ca="1" si="2079">AC360-$AX360</f>
        <v>-2.0370860635405066</v>
      </c>
      <c r="AV360" s="10">
        <f t="shared" ref="AV360:AV361" ca="1" si="2080">AD360-$AX360</f>
        <v>-4.7444936069684687</v>
      </c>
      <c r="AW360" s="10">
        <f t="shared" ref="AW360:AW361" ca="1" si="2081">AE360-$AX360</f>
        <v>-1.6657099925530261</v>
      </c>
      <c r="AX360" s="18">
        <f ca="1">AVERAGE(X360:AC360)</f>
        <v>53.511616894639701</v>
      </c>
      <c r="AY360" s="10">
        <f ca="1">AG360-$X360</f>
        <v>-0.515900515900519</v>
      </c>
      <c r="AZ360" s="10">
        <f t="shared" ref="AZ360:AZ361" ca="1" si="2082">AH360-$X360</f>
        <v>5.6203056203056221</v>
      </c>
      <c r="BA360" s="10">
        <f t="shared" ref="BA360:BA361" ca="1" si="2083">AI360-$X360</f>
        <v>-1.474049300136258</v>
      </c>
      <c r="BB360" s="10">
        <f t="shared" ref="BB360:BB361" ca="1" si="2084">AJ360-$X360</f>
        <v>2.4695134039070439</v>
      </c>
      <c r="BC360" s="10">
        <f t="shared" ref="BC360:BC361" ca="1" si="2085">AK360-$X360</f>
        <v>-8.3794201441264704E-2</v>
      </c>
      <c r="BD360" s="10">
        <f t="shared" ref="BD360:BD361" ca="1" si="2086">AL360-$X360</f>
        <v>-2.8428978428978411</v>
      </c>
      <c r="BE360" s="10">
        <f t="shared" ref="BE360:BE361" ca="1" si="2087">AM360-$X360</f>
        <v>-6.5120065120069626E-2</v>
      </c>
      <c r="BF360" s="10">
        <f t="shared" ref="BF360:BF361" ca="1" si="2088">AN360-$X360</f>
        <v>-7.5764285608845228</v>
      </c>
      <c r="BG360" s="10">
        <f t="shared" ref="BG360:BG361" ca="1" si="2089">AO360-$X360</f>
        <v>-2.3541760383865693</v>
      </c>
      <c r="BI360" s="3">
        <f ca="1">Y360-Z360</f>
        <v>0.77714171603541615</v>
      </c>
      <c r="BJ360" s="3">
        <f ca="1">AG360-AH360</f>
        <v>-6.1362061362061411</v>
      </c>
      <c r="BK360" s="3">
        <f ca="1">AI360-AJ360</f>
        <v>-3.9435627040433019</v>
      </c>
      <c r="BL360" s="3">
        <f ca="1">AK360-AL360</f>
        <v>2.7591036414565764</v>
      </c>
    </row>
    <row r="361" spans="1:64">
      <c r="B361" t="s">
        <v>10</v>
      </c>
      <c r="C361">
        <f ca="1">INDIRECT(ADDRESS(218,3,1,TRUE,C354))</f>
        <v>182</v>
      </c>
      <c r="D361">
        <f t="shared" ref="D361:J361" ca="1" si="2090">INDIRECT(ADDRESS(218,3,1,TRUE,D354))</f>
        <v>55</v>
      </c>
      <c r="E361">
        <f t="shared" ca="1" si="2090"/>
        <v>66</v>
      </c>
      <c r="F361">
        <f t="shared" ca="1" si="2090"/>
        <v>89</v>
      </c>
      <c r="G361">
        <f t="shared" ca="1" si="2090"/>
        <v>72</v>
      </c>
      <c r="H361">
        <f t="shared" ca="1" si="2090"/>
        <v>60</v>
      </c>
      <c r="I361">
        <f t="shared" ca="1" si="2090"/>
        <v>49</v>
      </c>
      <c r="J361">
        <f t="shared" ca="1" si="2090"/>
        <v>111</v>
      </c>
      <c r="K361">
        <f t="shared" ref="K361:L361" ca="1" si="2091">INDIRECT(ADDRESS(218,3,1,TRUE,K354))</f>
        <v>99</v>
      </c>
      <c r="L361">
        <f t="shared" ca="1" si="2091"/>
        <v>41</v>
      </c>
      <c r="M361">
        <f t="shared" ref="M361:N361" ca="1" si="2092">INDIRECT(ADDRESS(218,3,1,TRUE,M354))</f>
        <v>67</v>
      </c>
      <c r="N361">
        <f t="shared" ca="1" si="2092"/>
        <v>88</v>
      </c>
      <c r="O361">
        <f t="shared" ref="O361:Q361" ca="1" si="2093">INDIRECT(ADDRESS(218,3,1,TRUE,O354))</f>
        <v>17</v>
      </c>
      <c r="P361">
        <f t="shared" ca="1" si="2093"/>
        <v>24</v>
      </c>
      <c r="Q361">
        <f t="shared" ca="1" si="2093"/>
        <v>93</v>
      </c>
      <c r="R361">
        <f t="shared" ref="R361:S361" ca="1" si="2094">INDIRECT(ADDRESS(218,3,1,TRUE,R354))</f>
        <v>176</v>
      </c>
      <c r="S361">
        <f t="shared" ca="1" si="2094"/>
        <v>6</v>
      </c>
      <c r="V361" s="9"/>
      <c r="W361" s="4" t="s">
        <v>10</v>
      </c>
      <c r="X361" s="7">
        <f ca="1">C361*100/C$151</f>
        <v>17.283950617283949</v>
      </c>
      <c r="Y361" s="7">
        <f t="shared" ca="1" si="2069"/>
        <v>16.566265060240966</v>
      </c>
      <c r="Z361" s="7">
        <f t="shared" ca="1" si="2069"/>
        <v>18.232044198895029</v>
      </c>
      <c r="AA361" s="7">
        <f t="shared" ca="1" si="2069"/>
        <v>15.752212389380531</v>
      </c>
      <c r="AB361" s="7">
        <f t="shared" ca="1" si="2069"/>
        <v>15.61822125813449</v>
      </c>
      <c r="AC361" s="7">
        <f t="shared" ca="1" si="2069"/>
        <v>16.085790884718499</v>
      </c>
      <c r="AD361" s="7">
        <f t="shared" ca="1" si="2069"/>
        <v>13.424657534246576</v>
      </c>
      <c r="AE361" s="7">
        <f t="shared" ca="1" si="2069"/>
        <v>17.81701444622793</v>
      </c>
      <c r="AF361" s="11" t="s">
        <v>10</v>
      </c>
      <c r="AG361" s="7">
        <f t="shared" ca="1" si="2070"/>
        <v>20.582120582120581</v>
      </c>
      <c r="AH361" s="7">
        <f t="shared" ca="1" si="2070"/>
        <v>15.530303030303031</v>
      </c>
      <c r="AI361" s="7">
        <f t="shared" ca="1" si="2070"/>
        <v>22.408026755852841</v>
      </c>
      <c r="AJ361" s="7">
        <f t="shared" ca="1" si="2070"/>
        <v>17.495029821073558</v>
      </c>
      <c r="AK361" s="7">
        <f t="shared" ca="1" si="2070"/>
        <v>16.666666666666668</v>
      </c>
      <c r="AL361" s="7">
        <f t="shared" ca="1" si="2070"/>
        <v>17.142857142857142</v>
      </c>
      <c r="AM361" s="7">
        <f t="shared" ca="1" si="2070"/>
        <v>14.761904761904763</v>
      </c>
      <c r="AN361" s="7">
        <f t="shared" ca="1" si="2070"/>
        <v>15.198618307426598</v>
      </c>
      <c r="AO361" s="7">
        <f t="shared" ca="1" si="2070"/>
        <v>10.526315789473685</v>
      </c>
      <c r="AQ361" s="10">
        <f ca="1">Y361-$AX361</f>
        <v>-2.3482341201276569E-2</v>
      </c>
      <c r="AR361" s="10">
        <f t="shared" ca="1" si="2076"/>
        <v>1.6422967974527864</v>
      </c>
      <c r="AS361" s="10">
        <f t="shared" ca="1" si="2077"/>
        <v>-0.83753501206171066</v>
      </c>
      <c r="AT361" s="10">
        <f t="shared" ca="1" si="2078"/>
        <v>-0.97152614330775222</v>
      </c>
      <c r="AU361" s="10">
        <f t="shared" ca="1" si="2079"/>
        <v>-0.50395651672374342</v>
      </c>
      <c r="AV361" s="10">
        <f t="shared" ca="1" si="2080"/>
        <v>-3.1650898671956664</v>
      </c>
      <c r="AW361" s="10">
        <f t="shared" ca="1" si="2081"/>
        <v>1.2272670447856875</v>
      </c>
      <c r="AX361" s="18">
        <f ca="1">AVERAGE(X361:AC361)</f>
        <v>16.589747401442242</v>
      </c>
      <c r="AY361" s="10">
        <f ca="1">AG361-$X361</f>
        <v>3.2981699648366316</v>
      </c>
      <c r="AZ361" s="10">
        <f t="shared" ca="1" si="2082"/>
        <v>-1.753647586980918</v>
      </c>
      <c r="BA361" s="10">
        <f t="shared" ca="1" si="2083"/>
        <v>5.124076138568892</v>
      </c>
      <c r="BB361" s="10">
        <f t="shared" ca="1" si="2084"/>
        <v>0.21107920378960898</v>
      </c>
      <c r="BC361" s="10">
        <f t="shared" ca="1" si="2085"/>
        <v>-0.61728395061728136</v>
      </c>
      <c r="BD361" s="10">
        <f t="shared" ca="1" si="2086"/>
        <v>-0.14109347442680686</v>
      </c>
      <c r="BE361" s="10">
        <f t="shared" ca="1" si="2087"/>
        <v>-2.5220458553791865</v>
      </c>
      <c r="BF361" s="10">
        <f t="shared" ca="1" si="2088"/>
        <v>-2.0853323098573515</v>
      </c>
      <c r="BG361" s="10">
        <f t="shared" ca="1" si="2089"/>
        <v>-6.7576348278102643</v>
      </c>
      <c r="BI361" s="3">
        <f ca="1">Y361-Z361</f>
        <v>-1.665779138654063</v>
      </c>
      <c r="BJ361" s="3">
        <f ca="1">AG361-AH361</f>
        <v>5.0518175518175497</v>
      </c>
      <c r="BK361" s="3">
        <f ca="1">AI361-AJ361</f>
        <v>4.912996934779283</v>
      </c>
      <c r="BL361" s="3">
        <f ca="1">AK361-AL361</f>
        <v>-0.4761904761904745</v>
      </c>
    </row>
    <row r="362" spans="1:64">
      <c r="B362">
        <f ca="1">SUM(C360:C361)</f>
        <v>761</v>
      </c>
      <c r="Y362" s="7"/>
      <c r="Z362" s="7"/>
      <c r="AA362" s="7"/>
      <c r="AB362" s="7"/>
      <c r="AC362" s="7"/>
      <c r="AG362" s="7"/>
      <c r="AX362" s="19"/>
    </row>
    <row r="363" spans="1:64">
      <c r="C363" t="s">
        <v>102</v>
      </c>
      <c r="D363" t="s">
        <v>103</v>
      </c>
      <c r="E363" t="s">
        <v>104</v>
      </c>
      <c r="F363" t="s">
        <v>97</v>
      </c>
      <c r="G363" t="s">
        <v>98</v>
      </c>
      <c r="H363" t="s">
        <v>99</v>
      </c>
      <c r="I363" t="s">
        <v>100</v>
      </c>
      <c r="J363" t="s">
        <v>101</v>
      </c>
      <c r="K363" t="s">
        <v>106</v>
      </c>
      <c r="L363" t="s">
        <v>108</v>
      </c>
      <c r="M363" t="s">
        <v>109</v>
      </c>
      <c r="N363" t="s">
        <v>112</v>
      </c>
      <c r="O363" t="s">
        <v>117</v>
      </c>
      <c r="P363" t="s">
        <v>118</v>
      </c>
      <c r="Q363" t="s">
        <v>121</v>
      </c>
      <c r="R363" t="s">
        <v>119</v>
      </c>
      <c r="S363" t="s">
        <v>120</v>
      </c>
      <c r="U363" s="1" t="s">
        <v>83</v>
      </c>
      <c r="V363" s="1" t="s">
        <v>149</v>
      </c>
      <c r="X363" s="8" t="s">
        <v>102</v>
      </c>
      <c r="Y363" s="8" t="s">
        <v>103</v>
      </c>
      <c r="Z363" s="8" t="s">
        <v>104</v>
      </c>
      <c r="AA363" s="8" t="s">
        <v>97</v>
      </c>
      <c r="AB363" s="8" t="s">
        <v>98</v>
      </c>
      <c r="AC363" s="8" t="s">
        <v>99</v>
      </c>
      <c r="AD363" s="8" t="s">
        <v>100</v>
      </c>
      <c r="AE363" s="8" t="s">
        <v>101</v>
      </c>
      <c r="AG363" s="8" t="s">
        <v>106</v>
      </c>
      <c r="AH363" s="8" t="s">
        <v>108</v>
      </c>
      <c r="AI363" s="8" t="s">
        <v>109</v>
      </c>
      <c r="AJ363" s="8" t="s">
        <v>112</v>
      </c>
      <c r="AK363" s="12" t="s">
        <v>117</v>
      </c>
      <c r="AL363" s="12" t="s">
        <v>118</v>
      </c>
      <c r="AM363" s="12" t="s">
        <v>121</v>
      </c>
      <c r="AN363" s="12" t="s">
        <v>119</v>
      </c>
      <c r="AO363" s="12" t="s">
        <v>120</v>
      </c>
      <c r="AX363" s="19"/>
    </row>
    <row r="364" spans="1:64">
      <c r="A364" s="1" t="s">
        <v>83</v>
      </c>
      <c r="B364" t="s">
        <v>92</v>
      </c>
      <c r="C364">
        <f ca="1">INDIRECT(ADDRESS(221,1,1,TRUE,C363))-B$151</f>
        <v>252</v>
      </c>
      <c r="D364">
        <f t="shared" ref="D364:N364" ca="1" si="2095">INDIRECT(ADDRESS(221,1,1,TRUE,D363))</f>
        <v>98</v>
      </c>
      <c r="E364">
        <f t="shared" ca="1" si="2095"/>
        <v>95</v>
      </c>
      <c r="F364">
        <f t="shared" ca="1" si="2095"/>
        <v>143</v>
      </c>
      <c r="G364">
        <f t="shared" ca="1" si="2095"/>
        <v>125</v>
      </c>
      <c r="H364">
        <f t="shared" ca="1" si="2095"/>
        <v>105</v>
      </c>
      <c r="I364">
        <f t="shared" ca="1" si="2095"/>
        <v>124</v>
      </c>
      <c r="J364">
        <f t="shared" ca="1" si="2095"/>
        <v>169</v>
      </c>
      <c r="K364">
        <f t="shared" ca="1" si="2095"/>
        <v>103</v>
      </c>
      <c r="L364">
        <f t="shared" ca="1" si="2095"/>
        <v>49</v>
      </c>
      <c r="M364">
        <f t="shared" ca="1" si="2095"/>
        <v>57</v>
      </c>
      <c r="N364">
        <f t="shared" ca="1" si="2095"/>
        <v>96</v>
      </c>
      <c r="O364">
        <f t="shared" ref="O364:Q364" ca="1" si="2096">INDIRECT(ADDRESS(221,1,1,TRUE,O363))</f>
        <v>30</v>
      </c>
      <c r="P364">
        <f t="shared" ca="1" si="2096"/>
        <v>41</v>
      </c>
      <c r="Q364">
        <f t="shared" ca="1" si="2096"/>
        <v>173</v>
      </c>
      <c r="R364">
        <f t="shared" ref="R364:S364" ca="1" si="2097">INDIRECT(ADDRESS(221,1,1,TRUE,R363))</f>
        <v>398</v>
      </c>
      <c r="S364">
        <f t="shared" ca="1" si="2097"/>
        <v>20</v>
      </c>
      <c r="W364" s="4" t="s">
        <v>92</v>
      </c>
      <c r="X364" s="7">
        <f ca="1">C364*100/C$151</f>
        <v>23.931623931623932</v>
      </c>
      <c r="Y364" s="7">
        <f t="shared" ref="Y364:AE366" ca="1" si="2098">D364*100/D$6</f>
        <v>29.518072289156628</v>
      </c>
      <c r="Z364" s="7">
        <f t="shared" ca="1" si="2098"/>
        <v>26.243093922651934</v>
      </c>
      <c r="AA364" s="7">
        <f t="shared" ca="1" si="2098"/>
        <v>25.309734513274336</v>
      </c>
      <c r="AB364" s="7">
        <f t="shared" ca="1" si="2098"/>
        <v>27.114967462039047</v>
      </c>
      <c r="AC364" s="7">
        <f t="shared" ca="1" si="2098"/>
        <v>28.150134048257371</v>
      </c>
      <c r="AD364" s="7">
        <f t="shared" ca="1" si="2098"/>
        <v>33.972602739726028</v>
      </c>
      <c r="AE364" s="7">
        <f t="shared" ca="1" si="2098"/>
        <v>27.126805778491171</v>
      </c>
      <c r="AF364" s="11" t="s">
        <v>92</v>
      </c>
      <c r="AG364" s="7">
        <f t="shared" ref="AG364:AO366" ca="1" si="2099">K364*100/K$6</f>
        <v>21.413721413721415</v>
      </c>
      <c r="AH364" s="7">
        <f t="shared" ca="1" si="2099"/>
        <v>18.560606060606062</v>
      </c>
      <c r="AI364" s="7">
        <f t="shared" ca="1" si="2099"/>
        <v>19.063545150501671</v>
      </c>
      <c r="AJ364" s="7">
        <f t="shared" ca="1" si="2099"/>
        <v>19.08548707753479</v>
      </c>
      <c r="AK364" s="7">
        <f t="shared" ca="1" si="2099"/>
        <v>29.411764705882351</v>
      </c>
      <c r="AL364" s="7">
        <f t="shared" ca="1" si="2099"/>
        <v>29.285714285714285</v>
      </c>
      <c r="AM364" s="7">
        <f t="shared" ca="1" si="2099"/>
        <v>27.460317460317459</v>
      </c>
      <c r="AN364" s="7">
        <f t="shared" ca="1" si="2099"/>
        <v>34.369602763385146</v>
      </c>
      <c r="AO364" s="7">
        <f t="shared" ca="1" si="2099"/>
        <v>35.087719298245617</v>
      </c>
      <c r="AX364" s="19"/>
    </row>
    <row r="365" spans="1:64">
      <c r="B365" t="s">
        <v>9</v>
      </c>
      <c r="C365">
        <f ca="1">INDIRECT(ADDRESS(221,2,1,TRUE,C363))</f>
        <v>605</v>
      </c>
      <c r="D365">
        <f t="shared" ref="D365:J365" ca="1" si="2100">INDIRECT(ADDRESS(221,2,1,TRUE,D363))</f>
        <v>180</v>
      </c>
      <c r="E365">
        <f t="shared" ca="1" si="2100"/>
        <v>212</v>
      </c>
      <c r="F365">
        <f t="shared" ca="1" si="2100"/>
        <v>329</v>
      </c>
      <c r="G365">
        <f t="shared" ca="1" si="2100"/>
        <v>241</v>
      </c>
      <c r="H365">
        <f t="shared" ca="1" si="2100"/>
        <v>198</v>
      </c>
      <c r="I365">
        <f t="shared" ca="1" si="2100"/>
        <v>185</v>
      </c>
      <c r="J365">
        <f t="shared" ca="1" si="2100"/>
        <v>344</v>
      </c>
      <c r="K365">
        <f t="shared" ref="K365:L365" ca="1" si="2101">INDIRECT(ADDRESS(221,2,1,TRUE,K363))</f>
        <v>291</v>
      </c>
      <c r="L365">
        <f t="shared" ca="1" si="2101"/>
        <v>171</v>
      </c>
      <c r="M365">
        <f t="shared" ref="M365:N365" ca="1" si="2102">INDIRECT(ADDRESS(221,2,1,TRUE,M363))</f>
        <v>176</v>
      </c>
      <c r="N365">
        <f t="shared" ca="1" si="2102"/>
        <v>318</v>
      </c>
      <c r="O365">
        <f t="shared" ref="O365:Q365" ca="1" si="2103">INDIRECT(ADDRESS(221,2,1,TRUE,O363))</f>
        <v>54</v>
      </c>
      <c r="P365">
        <f t="shared" ca="1" si="2103"/>
        <v>74</v>
      </c>
      <c r="Q365">
        <f t="shared" ca="1" si="2103"/>
        <v>345</v>
      </c>
      <c r="R365">
        <f t="shared" ref="R365:S365" ca="1" si="2104">INDIRECT(ADDRESS(221,2,1,TRUE,R363))</f>
        <v>576</v>
      </c>
      <c r="S365">
        <f t="shared" ca="1" si="2104"/>
        <v>29</v>
      </c>
      <c r="W365" s="4" t="s">
        <v>9</v>
      </c>
      <c r="X365" s="7">
        <f ca="1">C365*100/C$151</f>
        <v>57.45489078822412</v>
      </c>
      <c r="Y365" s="7">
        <f t="shared" ca="1" si="2098"/>
        <v>54.216867469879517</v>
      </c>
      <c r="Z365" s="7">
        <f t="shared" ca="1" si="2098"/>
        <v>58.563535911602209</v>
      </c>
      <c r="AA365" s="7">
        <f t="shared" ca="1" si="2098"/>
        <v>58.230088495575224</v>
      </c>
      <c r="AB365" s="7">
        <f t="shared" ca="1" si="2098"/>
        <v>52.277657266811282</v>
      </c>
      <c r="AC365" s="7">
        <f t="shared" ca="1" si="2098"/>
        <v>53.083109919571044</v>
      </c>
      <c r="AD365" s="7">
        <f t="shared" ca="1" si="2098"/>
        <v>50.684931506849317</v>
      </c>
      <c r="AE365" s="7">
        <f t="shared" ca="1" si="2098"/>
        <v>55.216693418940608</v>
      </c>
      <c r="AF365" s="11" t="s">
        <v>9</v>
      </c>
      <c r="AG365" s="7">
        <f t="shared" ca="1" si="2099"/>
        <v>60.4989604989605</v>
      </c>
      <c r="AH365" s="7">
        <f t="shared" ca="1" si="2099"/>
        <v>64.772727272727266</v>
      </c>
      <c r="AI365" s="7">
        <f t="shared" ca="1" si="2099"/>
        <v>58.862876254180605</v>
      </c>
      <c r="AJ365" s="7">
        <f t="shared" ca="1" si="2099"/>
        <v>63.220675944333998</v>
      </c>
      <c r="AK365" s="7">
        <f t="shared" ca="1" si="2099"/>
        <v>52.941176470588232</v>
      </c>
      <c r="AL365" s="7">
        <f t="shared" ca="1" si="2099"/>
        <v>52.857142857142854</v>
      </c>
      <c r="AM365" s="7">
        <f t="shared" ca="1" si="2099"/>
        <v>54.761904761904759</v>
      </c>
      <c r="AN365" s="7">
        <f t="shared" ca="1" si="2099"/>
        <v>49.740932642487046</v>
      </c>
      <c r="AO365" s="7">
        <f t="shared" ca="1" si="2099"/>
        <v>50.877192982456137</v>
      </c>
      <c r="AQ365" s="10">
        <f ca="1">Y365-$AX365</f>
        <v>-1.4208241720643784</v>
      </c>
      <c r="AR365" s="10">
        <f t="shared" ref="AR365:AR366" ca="1" si="2105">Z365-$AX365</f>
        <v>2.9258442696583131</v>
      </c>
      <c r="AS365" s="10">
        <f t="shared" ref="AS365:AS366" ca="1" si="2106">AA365-$AX365</f>
        <v>2.5923968536313282</v>
      </c>
      <c r="AT365" s="10">
        <f t="shared" ref="AT365:AT366" ca="1" si="2107">AB365-$AX365</f>
        <v>-3.3600343751326136</v>
      </c>
      <c r="AU365" s="10">
        <f t="shared" ref="AU365:AU366" ca="1" si="2108">AC365-$AX365</f>
        <v>-2.554581722372852</v>
      </c>
      <c r="AV365" s="10">
        <f t="shared" ref="AV365:AV366" ca="1" si="2109">AD365-$AX365</f>
        <v>-4.9527601350945787</v>
      </c>
      <c r="AW365" s="10">
        <f t="shared" ref="AW365:AW366" ca="1" si="2110">AE365-$AX365</f>
        <v>-0.42099822300328782</v>
      </c>
      <c r="AX365" s="18">
        <f ca="1">AVERAGE(X365:AC365)</f>
        <v>55.637691641943896</v>
      </c>
      <c r="AY365" s="10">
        <f ca="1">AG365-$X365</f>
        <v>3.0440697107363803</v>
      </c>
      <c r="AZ365" s="10">
        <f t="shared" ref="AZ365:AZ366" ca="1" si="2111">AH365-$X365</f>
        <v>7.3178364845031467</v>
      </c>
      <c r="BA365" s="10">
        <f t="shared" ref="BA365:BA366" ca="1" si="2112">AI365-$X365</f>
        <v>1.4079854659564859</v>
      </c>
      <c r="BB365" s="10">
        <f t="shared" ref="BB365:BB366" ca="1" si="2113">AJ365-$X365</f>
        <v>5.7657851561098781</v>
      </c>
      <c r="BC365" s="10">
        <f t="shared" ref="BC365:BC366" ca="1" si="2114">AK365-$X365</f>
        <v>-4.5137143176358876</v>
      </c>
      <c r="BD365" s="10">
        <f t="shared" ref="BD365:BD366" ca="1" si="2115">AL365-$X365</f>
        <v>-4.5977479310812654</v>
      </c>
      <c r="BE365" s="10">
        <f t="shared" ref="BE365:BE366" ca="1" si="2116">AM365-$X365</f>
        <v>-2.6929860263193603</v>
      </c>
      <c r="BF365" s="10">
        <f t="shared" ref="BF365:BF366" ca="1" si="2117">AN365-$X365</f>
        <v>-7.7139581457370738</v>
      </c>
      <c r="BG365" s="10">
        <f t="shared" ref="BG365:BG366" ca="1" si="2118">AO365-$X365</f>
        <v>-6.5776978057679827</v>
      </c>
      <c r="BI365" s="3">
        <f ca="1">Y365-Z365</f>
        <v>-4.3466684417226915</v>
      </c>
      <c r="BJ365" s="3">
        <f ca="1">AG365-AH365</f>
        <v>-4.2737667737667664</v>
      </c>
      <c r="BK365" s="3">
        <f ca="1">AI365-AJ365</f>
        <v>-4.3577996901533922</v>
      </c>
      <c r="BL365" s="3">
        <f ca="1">AK365-AL365</f>
        <v>8.4033613445377853E-2</v>
      </c>
    </row>
    <row r="366" spans="1:64">
      <c r="B366" t="s">
        <v>10</v>
      </c>
      <c r="C366">
        <f ca="1">INDIRECT(ADDRESS(221,3,1,TRUE,C363))</f>
        <v>192</v>
      </c>
      <c r="D366">
        <f t="shared" ref="D366:J366" ca="1" si="2119">INDIRECT(ADDRESS(221,3,1,TRUE,D363))</f>
        <v>54</v>
      </c>
      <c r="E366">
        <f t="shared" ca="1" si="2119"/>
        <v>55</v>
      </c>
      <c r="F366">
        <f t="shared" ca="1" si="2119"/>
        <v>93</v>
      </c>
      <c r="G366">
        <f t="shared" ca="1" si="2119"/>
        <v>95</v>
      </c>
      <c r="H366">
        <f t="shared" ca="1" si="2119"/>
        <v>70</v>
      </c>
      <c r="I366">
        <f t="shared" ca="1" si="2119"/>
        <v>56</v>
      </c>
      <c r="J366">
        <f t="shared" ca="1" si="2119"/>
        <v>110</v>
      </c>
      <c r="K366">
        <f t="shared" ref="K366:L366" ca="1" si="2120">INDIRECT(ADDRESS(221,3,1,TRUE,K363))</f>
        <v>87</v>
      </c>
      <c r="L366">
        <f t="shared" ca="1" si="2120"/>
        <v>44</v>
      </c>
      <c r="M366">
        <f t="shared" ref="M366:N366" ca="1" si="2121">INDIRECT(ADDRESS(221,3,1,TRUE,M363))</f>
        <v>66</v>
      </c>
      <c r="N366">
        <f t="shared" ca="1" si="2121"/>
        <v>89</v>
      </c>
      <c r="O366">
        <f t="shared" ref="O366:Q366" ca="1" si="2122">INDIRECT(ADDRESS(221,3,1,TRUE,O363))</f>
        <v>18</v>
      </c>
      <c r="P366">
        <f t="shared" ca="1" si="2122"/>
        <v>25</v>
      </c>
      <c r="Q366">
        <f t="shared" ca="1" si="2122"/>
        <v>112</v>
      </c>
      <c r="R366">
        <f t="shared" ref="R366:S366" ca="1" si="2123">INDIRECT(ADDRESS(221,3,1,TRUE,R363))</f>
        <v>184</v>
      </c>
      <c r="S366">
        <f t="shared" ca="1" si="2123"/>
        <v>8</v>
      </c>
      <c r="V366" s="9"/>
      <c r="W366" s="4" t="s">
        <v>10</v>
      </c>
      <c r="X366" s="7">
        <f ca="1">C366*100/C$151</f>
        <v>18.233618233618234</v>
      </c>
      <c r="Y366" s="7">
        <f t="shared" ca="1" si="2098"/>
        <v>16.265060240963855</v>
      </c>
      <c r="Z366" s="7">
        <f t="shared" ca="1" si="2098"/>
        <v>15.193370165745856</v>
      </c>
      <c r="AA366" s="7">
        <f t="shared" ca="1" si="2098"/>
        <v>16.460176991150444</v>
      </c>
      <c r="AB366" s="7">
        <f t="shared" ca="1" si="2098"/>
        <v>20.607375271149674</v>
      </c>
      <c r="AC366" s="7">
        <f t="shared" ca="1" si="2098"/>
        <v>18.766756032171582</v>
      </c>
      <c r="AD366" s="7">
        <f t="shared" ca="1" si="2098"/>
        <v>15.342465753424657</v>
      </c>
      <c r="AE366" s="7">
        <f t="shared" ca="1" si="2098"/>
        <v>17.656500802568218</v>
      </c>
      <c r="AF366" s="11" t="s">
        <v>10</v>
      </c>
      <c r="AG366" s="7">
        <f t="shared" ca="1" si="2099"/>
        <v>18.087318087318089</v>
      </c>
      <c r="AH366" s="7">
        <f t="shared" ca="1" si="2099"/>
        <v>16.666666666666668</v>
      </c>
      <c r="AI366" s="7">
        <f t="shared" ca="1" si="2099"/>
        <v>22.073578595317727</v>
      </c>
      <c r="AJ366" s="7">
        <f t="shared" ca="1" si="2099"/>
        <v>17.693836978131213</v>
      </c>
      <c r="AK366" s="7">
        <f t="shared" ca="1" si="2099"/>
        <v>17.647058823529413</v>
      </c>
      <c r="AL366" s="7">
        <f t="shared" ca="1" si="2099"/>
        <v>17.857142857142858</v>
      </c>
      <c r="AM366" s="7">
        <f t="shared" ca="1" si="2099"/>
        <v>17.777777777777779</v>
      </c>
      <c r="AN366" s="7">
        <f t="shared" ca="1" si="2099"/>
        <v>15.889464594127807</v>
      </c>
      <c r="AO366" s="7">
        <f t="shared" ca="1" si="2099"/>
        <v>14.035087719298245</v>
      </c>
      <c r="AQ366" s="10">
        <f ca="1">Y366-$AX366</f>
        <v>-1.3226659148360866</v>
      </c>
      <c r="AR366" s="10">
        <f t="shared" ca="1" si="2105"/>
        <v>-2.3943559900540858</v>
      </c>
      <c r="AS366" s="10">
        <f t="shared" ca="1" si="2106"/>
        <v>-1.1275491646494977</v>
      </c>
      <c r="AT366" s="10">
        <f t="shared" ca="1" si="2107"/>
        <v>3.0196491153497327</v>
      </c>
      <c r="AU366" s="10">
        <f t="shared" ca="1" si="2108"/>
        <v>1.17902987637164</v>
      </c>
      <c r="AV366" s="10">
        <f t="shared" ca="1" si="2109"/>
        <v>-2.2452604023752851</v>
      </c>
      <c r="AW366" s="10">
        <f t="shared" ca="1" si="2110"/>
        <v>6.8774646768275716E-2</v>
      </c>
      <c r="AX366" s="18">
        <f ca="1">AVERAGE(X366:AC366)</f>
        <v>17.587726155799942</v>
      </c>
      <c r="AY366" s="10">
        <f ca="1">AG366-$X366</f>
        <v>-0.14630014630014543</v>
      </c>
      <c r="AZ366" s="10">
        <f t="shared" ca="1" si="2111"/>
        <v>-1.5669515669515661</v>
      </c>
      <c r="BA366" s="10">
        <f t="shared" ca="1" si="2112"/>
        <v>3.8399603616994931</v>
      </c>
      <c r="BB366" s="10">
        <f t="shared" ca="1" si="2113"/>
        <v>-0.53978125548702138</v>
      </c>
      <c r="BC366" s="10">
        <f t="shared" ca="1" si="2114"/>
        <v>-0.58655941008882095</v>
      </c>
      <c r="BD366" s="10">
        <f t="shared" ca="1" si="2115"/>
        <v>-0.37647537647537632</v>
      </c>
      <c r="BE366" s="10">
        <f t="shared" ca="1" si="2116"/>
        <v>-0.45584045584045541</v>
      </c>
      <c r="BF366" s="10">
        <f t="shared" ca="1" si="2117"/>
        <v>-2.3441536394904272</v>
      </c>
      <c r="BG366" s="10">
        <f t="shared" ca="1" si="2118"/>
        <v>-4.1985305143199891</v>
      </c>
      <c r="BI366" s="3">
        <f ca="1">Y366-Z366</f>
        <v>1.0716900752179992</v>
      </c>
      <c r="BJ366" s="3">
        <f ca="1">AG366-AH366</f>
        <v>1.4206514206514207</v>
      </c>
      <c r="BK366" s="3">
        <f ca="1">AI366-AJ366</f>
        <v>4.3797416171865144</v>
      </c>
      <c r="BL366" s="3">
        <f ca="1">AK366-AL366</f>
        <v>-0.21008403361344463</v>
      </c>
    </row>
    <row r="367" spans="1:64">
      <c r="B367">
        <f ca="1">SUM(C365:C366)</f>
        <v>797</v>
      </c>
      <c r="U367" s="1" t="s">
        <v>84</v>
      </c>
      <c r="X367" s="7"/>
      <c r="Y367" s="7"/>
      <c r="Z367" s="7"/>
      <c r="AA367" s="7"/>
      <c r="AB367" s="7"/>
      <c r="AC367" s="7"/>
      <c r="AD367" s="7"/>
      <c r="AE367" s="7"/>
      <c r="AG367" s="7"/>
      <c r="AH367" s="7"/>
      <c r="AI367" s="7"/>
      <c r="AJ367" s="7"/>
      <c r="AX367" s="19"/>
    </row>
    <row r="368" spans="1:64">
      <c r="A368" s="1" t="s">
        <v>84</v>
      </c>
      <c r="B368" t="s">
        <v>92</v>
      </c>
      <c r="C368">
        <f ca="1">INDIRECT(ADDRESS(224,1,1,TRUE,C363))-B$151</f>
        <v>236</v>
      </c>
      <c r="D368">
        <f t="shared" ref="D368:J368" ca="1" si="2124">INDIRECT(ADDRESS(224,1,1,TRUE,D363))</f>
        <v>94</v>
      </c>
      <c r="E368">
        <f t="shared" ca="1" si="2124"/>
        <v>87</v>
      </c>
      <c r="F368">
        <f t="shared" ca="1" si="2124"/>
        <v>135</v>
      </c>
      <c r="G368">
        <f t="shared" ca="1" si="2124"/>
        <v>118</v>
      </c>
      <c r="H368">
        <f t="shared" ca="1" si="2124"/>
        <v>99</v>
      </c>
      <c r="I368">
        <f t="shared" ca="1" si="2124"/>
        <v>118</v>
      </c>
      <c r="J368">
        <f t="shared" ca="1" si="2124"/>
        <v>161</v>
      </c>
      <c r="K368">
        <f t="shared" ref="K368:L368" ca="1" si="2125">INDIRECT(ADDRESS(224,1,1,TRUE,K363))</f>
        <v>96</v>
      </c>
      <c r="L368">
        <f t="shared" ca="1" si="2125"/>
        <v>42</v>
      </c>
      <c r="M368">
        <f t="shared" ref="M368:N368" ca="1" si="2126">INDIRECT(ADDRESS(224,1,1,TRUE,M363))</f>
        <v>47</v>
      </c>
      <c r="N368">
        <f t="shared" ca="1" si="2126"/>
        <v>92</v>
      </c>
      <c r="O368">
        <f t="shared" ref="O368:Q368" ca="1" si="2127">INDIRECT(ADDRESS(224,1,1,TRUE,O363))</f>
        <v>29</v>
      </c>
      <c r="P368">
        <f t="shared" ca="1" si="2127"/>
        <v>38</v>
      </c>
      <c r="Q368">
        <f t="shared" ca="1" si="2127"/>
        <v>156</v>
      </c>
      <c r="R368">
        <f t="shared" ref="R368:S368" ca="1" si="2128">INDIRECT(ADDRESS(224,1,1,TRUE,R363))</f>
        <v>383</v>
      </c>
      <c r="S368">
        <f t="shared" ca="1" si="2128"/>
        <v>19</v>
      </c>
      <c r="W368" s="4" t="s">
        <v>92</v>
      </c>
      <c r="X368" s="7">
        <f ca="1">C368*100/C$151</f>
        <v>22.412155745489081</v>
      </c>
      <c r="Y368" s="7">
        <f t="shared" ref="Y368:AE370" ca="1" si="2129">D368*100/D$6</f>
        <v>28.313253012048193</v>
      </c>
      <c r="Z368" s="7">
        <f t="shared" ca="1" si="2129"/>
        <v>24.033149171270718</v>
      </c>
      <c r="AA368" s="7">
        <f t="shared" ca="1" si="2129"/>
        <v>23.893805309734514</v>
      </c>
      <c r="AB368" s="7">
        <f t="shared" ca="1" si="2129"/>
        <v>25.596529284164859</v>
      </c>
      <c r="AC368" s="7">
        <f t="shared" ca="1" si="2129"/>
        <v>26.541554959785522</v>
      </c>
      <c r="AD368" s="7">
        <f t="shared" ca="1" si="2129"/>
        <v>32.328767123287669</v>
      </c>
      <c r="AE368" s="7">
        <f t="shared" ca="1" si="2129"/>
        <v>25.842696629213481</v>
      </c>
      <c r="AF368" s="11" t="s">
        <v>92</v>
      </c>
      <c r="AG368" s="7">
        <f t="shared" ref="AG368:AO370" ca="1" si="2130">K368*100/K$6</f>
        <v>19.95841995841996</v>
      </c>
      <c r="AH368" s="7">
        <f t="shared" ca="1" si="2130"/>
        <v>15.909090909090908</v>
      </c>
      <c r="AI368" s="7">
        <f t="shared" ca="1" si="2130"/>
        <v>15.719063545150501</v>
      </c>
      <c r="AJ368" s="7">
        <f t="shared" ca="1" si="2130"/>
        <v>18.290258449304176</v>
      </c>
      <c r="AK368" s="7">
        <f t="shared" ca="1" si="2130"/>
        <v>28.431372549019606</v>
      </c>
      <c r="AL368" s="7">
        <f t="shared" ca="1" si="2130"/>
        <v>27.142857142857142</v>
      </c>
      <c r="AM368" s="7">
        <f t="shared" ca="1" si="2130"/>
        <v>24.761904761904763</v>
      </c>
      <c r="AN368" s="7">
        <f t="shared" ca="1" si="2130"/>
        <v>33.074265975820381</v>
      </c>
      <c r="AO368" s="7">
        <f t="shared" ca="1" si="2130"/>
        <v>33.333333333333336</v>
      </c>
      <c r="AX368" s="19"/>
    </row>
    <row r="369" spans="1:64">
      <c r="B369" t="s">
        <v>9</v>
      </c>
      <c r="C369">
        <f ca="1">INDIRECT(ADDRESS(224,2,1,TRUE,C363))</f>
        <v>369</v>
      </c>
      <c r="D369">
        <f t="shared" ref="D369:J369" ca="1" si="2131">INDIRECT(ADDRESS(224,2,1,TRUE,D363))</f>
        <v>100</v>
      </c>
      <c r="E369">
        <f t="shared" ca="1" si="2131"/>
        <v>144</v>
      </c>
      <c r="F369">
        <f t="shared" ca="1" si="2131"/>
        <v>204</v>
      </c>
      <c r="G369">
        <f t="shared" ca="1" si="2131"/>
        <v>127</v>
      </c>
      <c r="H369">
        <f t="shared" ca="1" si="2131"/>
        <v>128</v>
      </c>
      <c r="I369">
        <f t="shared" ca="1" si="2131"/>
        <v>117</v>
      </c>
      <c r="J369">
        <f t="shared" ca="1" si="2131"/>
        <v>210</v>
      </c>
      <c r="K369">
        <f t="shared" ref="K369:L369" ca="1" si="2132">INDIRECT(ADDRESS(224,2,1,TRUE,K363))</f>
        <v>185</v>
      </c>
      <c r="L369">
        <f t="shared" ca="1" si="2132"/>
        <v>87</v>
      </c>
      <c r="M369">
        <f t="shared" ref="M369:N369" ca="1" si="2133">INDIRECT(ADDRESS(224,2,1,TRUE,M363))</f>
        <v>104</v>
      </c>
      <c r="N369">
        <f t="shared" ca="1" si="2133"/>
        <v>185</v>
      </c>
      <c r="O369">
        <f t="shared" ref="O369:Q369" ca="1" si="2134">INDIRECT(ADDRESS(224,2,1,TRUE,O363))</f>
        <v>30</v>
      </c>
      <c r="P369">
        <f t="shared" ca="1" si="2134"/>
        <v>46</v>
      </c>
      <c r="Q369">
        <f t="shared" ca="1" si="2134"/>
        <v>208</v>
      </c>
      <c r="R369">
        <f t="shared" ref="R369:S369" ca="1" si="2135">INDIRECT(ADDRESS(224,2,1,TRUE,R363))</f>
        <v>352</v>
      </c>
      <c r="S369">
        <f t="shared" ca="1" si="2135"/>
        <v>17</v>
      </c>
      <c r="W369" s="4" t="s">
        <v>9</v>
      </c>
      <c r="X369" s="7">
        <f ca="1">C369*100/C$151</f>
        <v>35.042735042735046</v>
      </c>
      <c r="Y369" s="7">
        <f t="shared" ca="1" si="2129"/>
        <v>30.120481927710845</v>
      </c>
      <c r="Z369" s="7">
        <f t="shared" ca="1" si="2129"/>
        <v>39.77900552486188</v>
      </c>
      <c r="AA369" s="7">
        <f t="shared" ca="1" si="2129"/>
        <v>36.10619469026549</v>
      </c>
      <c r="AB369" s="7">
        <f t="shared" ca="1" si="2129"/>
        <v>27.548806941431671</v>
      </c>
      <c r="AC369" s="7">
        <f t="shared" ca="1" si="2129"/>
        <v>34.316353887399465</v>
      </c>
      <c r="AD369" s="7">
        <f t="shared" ca="1" si="2129"/>
        <v>32.054794520547944</v>
      </c>
      <c r="AE369" s="7">
        <f t="shared" ca="1" si="2129"/>
        <v>33.707865168539328</v>
      </c>
      <c r="AF369" s="11" t="s">
        <v>9</v>
      </c>
      <c r="AG369" s="7">
        <f t="shared" ca="1" si="2130"/>
        <v>38.46153846153846</v>
      </c>
      <c r="AH369" s="7">
        <f t="shared" ca="1" si="2130"/>
        <v>32.954545454545453</v>
      </c>
      <c r="AI369" s="7">
        <f t="shared" ca="1" si="2130"/>
        <v>34.782608695652172</v>
      </c>
      <c r="AJ369" s="7">
        <f t="shared" ca="1" si="2130"/>
        <v>36.779324055666002</v>
      </c>
      <c r="AK369" s="7">
        <f t="shared" ca="1" si="2130"/>
        <v>29.411764705882351</v>
      </c>
      <c r="AL369" s="7">
        <f t="shared" ca="1" si="2130"/>
        <v>32.857142857142854</v>
      </c>
      <c r="AM369" s="7">
        <f t="shared" ca="1" si="2130"/>
        <v>33.015873015873019</v>
      </c>
      <c r="AN369" s="7">
        <f t="shared" ca="1" si="2130"/>
        <v>30.397236614853195</v>
      </c>
      <c r="AO369" s="7">
        <f t="shared" ca="1" si="2130"/>
        <v>29.82456140350877</v>
      </c>
      <c r="AQ369" s="10">
        <f ca="1">Y369-$AX369</f>
        <v>-3.6984477413565493</v>
      </c>
      <c r="AR369" s="10">
        <f t="shared" ref="AR369:AR370" ca="1" si="2136">Z369-$AX369</f>
        <v>5.9600758557944857</v>
      </c>
      <c r="AS369" s="10">
        <f t="shared" ref="AS369:AS370" ca="1" si="2137">AA369-$AX369</f>
        <v>2.2872650211980954</v>
      </c>
      <c r="AT369" s="10">
        <f t="shared" ref="AT369:AT370" ca="1" si="2138">AB369-$AX369</f>
        <v>-6.270122727635723</v>
      </c>
      <c r="AU369" s="10">
        <f t="shared" ref="AU369:AU370" ca="1" si="2139">AC369-$AX369</f>
        <v>0.49742421833207118</v>
      </c>
      <c r="AV369" s="10">
        <f t="shared" ref="AV369:AV370" ca="1" si="2140">AD369-$AX369</f>
        <v>-1.7641351485194505</v>
      </c>
      <c r="AW369" s="10">
        <f t="shared" ref="AW369:AW370" ca="1" si="2141">AE369-$AX369</f>
        <v>-0.11106450052806593</v>
      </c>
      <c r="AX369" s="18">
        <f ca="1">AVERAGE(X369:AC369)</f>
        <v>33.818929669067394</v>
      </c>
      <c r="AY369" s="10">
        <f ca="1">AG369-$X369</f>
        <v>3.4188034188034138</v>
      </c>
      <c r="AZ369" s="10">
        <f t="shared" ref="AZ369:AZ370" ca="1" si="2142">AH369-$X369</f>
        <v>-2.0881895881895929</v>
      </c>
      <c r="BA369" s="10">
        <f t="shared" ref="BA369:BA370" ca="1" si="2143">AI369-$X369</f>
        <v>-0.26012634708287408</v>
      </c>
      <c r="BB369" s="10">
        <f t="shared" ref="BB369:BB370" ca="1" si="2144">AJ369-$X369</f>
        <v>1.7365890129309562</v>
      </c>
      <c r="BC369" s="10">
        <f t="shared" ref="BC369:BC370" ca="1" si="2145">AK369-$X369</f>
        <v>-5.6309703368526947</v>
      </c>
      <c r="BD369" s="10">
        <f t="shared" ref="BD369:BD370" ca="1" si="2146">AL369-$X369</f>
        <v>-2.185592185592192</v>
      </c>
      <c r="BE369" s="10">
        <f t="shared" ref="BE369:BE370" ca="1" si="2147">AM369-$X369</f>
        <v>-2.0268620268620268</v>
      </c>
      <c r="BF369" s="10">
        <f t="shared" ref="BF369:BF370" ca="1" si="2148">AN369-$X369</f>
        <v>-4.6454984278818507</v>
      </c>
      <c r="BG369" s="10">
        <f t="shared" ref="BG369:BG370" ca="1" si="2149">AO369-$X369</f>
        <v>-5.2181736392262756</v>
      </c>
      <c r="BI369" s="3">
        <f ca="1">Y369-Z369</f>
        <v>-9.658523597151035</v>
      </c>
      <c r="BJ369" s="3">
        <f ca="1">AG369-AH369</f>
        <v>5.5069930069930066</v>
      </c>
      <c r="BK369" s="3">
        <f ca="1">AI369-AJ369</f>
        <v>-1.9967153600138303</v>
      </c>
      <c r="BL369" s="3">
        <f ca="1">AK369-AL369</f>
        <v>-3.4453781512605026</v>
      </c>
    </row>
    <row r="370" spans="1:64">
      <c r="B370" t="s">
        <v>10</v>
      </c>
      <c r="C370">
        <f ca="1">INDIRECT(ADDRESS(224,3,1,TRUE,C363))</f>
        <v>444</v>
      </c>
      <c r="D370">
        <f t="shared" ref="D370:J370" ca="1" si="2150">INDIRECT(ADDRESS(224,3,1,TRUE,D363))</f>
        <v>138</v>
      </c>
      <c r="E370">
        <f t="shared" ca="1" si="2150"/>
        <v>131</v>
      </c>
      <c r="F370">
        <f t="shared" ca="1" si="2150"/>
        <v>226</v>
      </c>
      <c r="G370">
        <f t="shared" ca="1" si="2150"/>
        <v>216</v>
      </c>
      <c r="H370">
        <f t="shared" ca="1" si="2150"/>
        <v>146</v>
      </c>
      <c r="I370">
        <f t="shared" ca="1" si="2150"/>
        <v>130</v>
      </c>
      <c r="J370">
        <f t="shared" ca="1" si="2150"/>
        <v>252</v>
      </c>
      <c r="K370">
        <f t="shared" ref="K370:L370" ca="1" si="2151">INDIRECT(ADDRESS(224,3,1,TRUE,K363))</f>
        <v>200</v>
      </c>
      <c r="L370">
        <f t="shared" ca="1" si="2151"/>
        <v>135</v>
      </c>
      <c r="M370">
        <f t="shared" ref="M370:N370" ca="1" si="2152">INDIRECT(ADDRESS(224,3,1,TRUE,M363))</f>
        <v>148</v>
      </c>
      <c r="N370">
        <f t="shared" ca="1" si="2152"/>
        <v>226</v>
      </c>
      <c r="O370">
        <f t="shared" ref="O370:Q370" ca="1" si="2153">INDIRECT(ADDRESS(224,3,1,TRUE,O363))</f>
        <v>43</v>
      </c>
      <c r="P370">
        <f t="shared" ca="1" si="2153"/>
        <v>56</v>
      </c>
      <c r="Q370">
        <f t="shared" ca="1" si="2153"/>
        <v>266</v>
      </c>
      <c r="R370">
        <f t="shared" ref="R370:S370" ca="1" si="2154">INDIRECT(ADDRESS(224,3,1,TRUE,R363))</f>
        <v>423</v>
      </c>
      <c r="S370">
        <f t="shared" ca="1" si="2154"/>
        <v>21</v>
      </c>
      <c r="V370" s="9"/>
      <c r="W370" s="4" t="s">
        <v>10</v>
      </c>
      <c r="X370" s="7">
        <f ca="1">C370*100/C$151</f>
        <v>42.165242165242162</v>
      </c>
      <c r="Y370" s="7">
        <f t="shared" ca="1" si="2129"/>
        <v>41.566265060240966</v>
      </c>
      <c r="Z370" s="7">
        <f t="shared" ca="1" si="2129"/>
        <v>36.187845303867405</v>
      </c>
      <c r="AA370" s="7">
        <f t="shared" ca="1" si="2129"/>
        <v>40</v>
      </c>
      <c r="AB370" s="7">
        <f t="shared" ca="1" si="2129"/>
        <v>46.85466377440347</v>
      </c>
      <c r="AC370" s="7">
        <f t="shared" ca="1" si="2129"/>
        <v>39.142091152815013</v>
      </c>
      <c r="AD370" s="7">
        <f t="shared" ca="1" si="2129"/>
        <v>35.61643835616438</v>
      </c>
      <c r="AE370" s="7">
        <f t="shared" ca="1" si="2129"/>
        <v>40.449438202247194</v>
      </c>
      <c r="AF370" s="11" t="s">
        <v>10</v>
      </c>
      <c r="AG370" s="7">
        <f t="shared" ca="1" si="2130"/>
        <v>41.580041580041581</v>
      </c>
      <c r="AH370" s="7">
        <f t="shared" ca="1" si="2130"/>
        <v>51.136363636363633</v>
      </c>
      <c r="AI370" s="7">
        <f t="shared" ca="1" si="2130"/>
        <v>49.498327759197323</v>
      </c>
      <c r="AJ370" s="7">
        <f t="shared" ca="1" si="2130"/>
        <v>44.930417495029822</v>
      </c>
      <c r="AK370" s="7">
        <f t="shared" ca="1" si="2130"/>
        <v>42.156862745098039</v>
      </c>
      <c r="AL370" s="7">
        <f t="shared" ca="1" si="2130"/>
        <v>40</v>
      </c>
      <c r="AM370" s="7">
        <f t="shared" ca="1" si="2130"/>
        <v>42.222222222222221</v>
      </c>
      <c r="AN370" s="7">
        <f t="shared" ca="1" si="2130"/>
        <v>36.528497409326427</v>
      </c>
      <c r="AO370" s="7">
        <f t="shared" ca="1" si="2130"/>
        <v>36.842105263157897</v>
      </c>
      <c r="AQ370" s="10">
        <f ca="1">Y370-$AX370</f>
        <v>0.5802471508127951</v>
      </c>
      <c r="AR370" s="10">
        <f t="shared" ca="1" si="2136"/>
        <v>-4.7981726055607652</v>
      </c>
      <c r="AS370" s="10">
        <f t="shared" ca="1" si="2137"/>
        <v>-0.98601790942817047</v>
      </c>
      <c r="AT370" s="10">
        <f t="shared" ca="1" si="2138"/>
        <v>5.8686458649752993</v>
      </c>
      <c r="AU370" s="10">
        <f t="shared" ca="1" si="2139"/>
        <v>-1.8439267566131576</v>
      </c>
      <c r="AV370" s="10">
        <f t="shared" ca="1" si="2140"/>
        <v>-5.3695795532637902</v>
      </c>
      <c r="AW370" s="10">
        <f t="shared" ca="1" si="2141"/>
        <v>-0.53657970718097658</v>
      </c>
      <c r="AX370" s="18">
        <f ca="1">AVERAGE(X370:AC370)</f>
        <v>40.98601790942817</v>
      </c>
      <c r="AY370" s="10">
        <f ca="1">AG370-$X370</f>
        <v>-0.58520058520058171</v>
      </c>
      <c r="AZ370" s="10">
        <f t="shared" ca="1" si="2142"/>
        <v>8.9711214711214708</v>
      </c>
      <c r="BA370" s="10">
        <f t="shared" ca="1" si="2143"/>
        <v>7.3330855939551611</v>
      </c>
      <c r="BB370" s="10">
        <f t="shared" ca="1" si="2144"/>
        <v>2.7651753297876596</v>
      </c>
      <c r="BC370" s="10">
        <f t="shared" ca="1" si="2145"/>
        <v>-8.3794201441236282E-3</v>
      </c>
      <c r="BD370" s="10">
        <f t="shared" ca="1" si="2146"/>
        <v>-2.1652421652421623</v>
      </c>
      <c r="BE370" s="10">
        <f t="shared" ca="1" si="2147"/>
        <v>5.6980056980059146E-2</v>
      </c>
      <c r="BF370" s="10">
        <f t="shared" ca="1" si="2148"/>
        <v>-5.6367447559157355</v>
      </c>
      <c r="BG370" s="10">
        <f t="shared" ca="1" si="2149"/>
        <v>-5.3231369020842649</v>
      </c>
      <c r="BI370" s="3">
        <f ca="1">Y370-Z370</f>
        <v>5.3784197563735603</v>
      </c>
      <c r="BJ370" s="3">
        <f ca="1">AG370-AH370</f>
        <v>-9.5563220563220526</v>
      </c>
      <c r="BK370" s="3">
        <f ca="1">AI370-AJ370</f>
        <v>4.5679102641675016</v>
      </c>
      <c r="BL370" s="3">
        <f ca="1">AK370-AL370</f>
        <v>2.1568627450980387</v>
      </c>
    </row>
    <row r="371" spans="1:64">
      <c r="B371">
        <f ca="1">SUM(C369:C370)</f>
        <v>813</v>
      </c>
      <c r="Y371" s="7"/>
      <c r="Z371" s="7"/>
      <c r="AA371" s="7"/>
      <c r="AB371" s="7"/>
      <c r="AC371" s="7"/>
      <c r="AG371" s="7"/>
      <c r="AX371" s="19"/>
    </row>
    <row r="372" spans="1:64">
      <c r="C372" t="s">
        <v>102</v>
      </c>
      <c r="D372" t="s">
        <v>103</v>
      </c>
      <c r="E372" t="s">
        <v>104</v>
      </c>
      <c r="F372" t="s">
        <v>97</v>
      </c>
      <c r="G372" t="s">
        <v>98</v>
      </c>
      <c r="H372" t="s">
        <v>99</v>
      </c>
      <c r="I372" t="s">
        <v>100</v>
      </c>
      <c r="J372" t="s">
        <v>101</v>
      </c>
      <c r="K372" t="s">
        <v>106</v>
      </c>
      <c r="L372" t="s">
        <v>108</v>
      </c>
      <c r="M372" t="s">
        <v>109</v>
      </c>
      <c r="N372" t="s">
        <v>112</v>
      </c>
      <c r="O372" t="s">
        <v>117</v>
      </c>
      <c r="P372" t="s">
        <v>118</v>
      </c>
      <c r="Q372" t="s">
        <v>121</v>
      </c>
      <c r="R372" t="s">
        <v>119</v>
      </c>
      <c r="S372" t="s">
        <v>120</v>
      </c>
      <c r="U372" s="1" t="s">
        <v>85</v>
      </c>
      <c r="V372" s="1" t="s">
        <v>150</v>
      </c>
      <c r="X372" s="8" t="s">
        <v>102</v>
      </c>
      <c r="Y372" s="8" t="s">
        <v>103</v>
      </c>
      <c r="Z372" s="8" t="s">
        <v>104</v>
      </c>
      <c r="AA372" s="8" t="s">
        <v>97</v>
      </c>
      <c r="AB372" s="8" t="s">
        <v>98</v>
      </c>
      <c r="AC372" s="8" t="s">
        <v>99</v>
      </c>
      <c r="AD372" s="8" t="s">
        <v>100</v>
      </c>
      <c r="AE372" s="8" t="s">
        <v>101</v>
      </c>
      <c r="AG372" s="8" t="s">
        <v>106</v>
      </c>
      <c r="AH372" s="8" t="s">
        <v>108</v>
      </c>
      <c r="AI372" s="8" t="s">
        <v>109</v>
      </c>
      <c r="AJ372" s="8" t="s">
        <v>112</v>
      </c>
      <c r="AK372" s="12" t="s">
        <v>117</v>
      </c>
      <c r="AL372" s="12" t="s">
        <v>118</v>
      </c>
      <c r="AM372" s="12" t="s">
        <v>121</v>
      </c>
      <c r="AN372" s="12" t="s">
        <v>119</v>
      </c>
      <c r="AO372" s="12" t="s">
        <v>120</v>
      </c>
      <c r="AX372" s="19"/>
    </row>
    <row r="373" spans="1:64">
      <c r="A373" s="1" t="s">
        <v>85</v>
      </c>
      <c r="B373" t="s">
        <v>92</v>
      </c>
      <c r="C373">
        <f ca="1">INDIRECT(ADDRESS(227,1,1,TRUE,C372))-B$151</f>
        <v>362</v>
      </c>
      <c r="D373">
        <f t="shared" ref="D373:N373" ca="1" si="2155">INDIRECT(ADDRESS(227,1,1,TRUE,D372))</f>
        <v>119</v>
      </c>
      <c r="E373">
        <f t="shared" ca="1" si="2155"/>
        <v>126</v>
      </c>
      <c r="F373">
        <f t="shared" ca="1" si="2155"/>
        <v>197</v>
      </c>
      <c r="G373">
        <f t="shared" ca="1" si="2155"/>
        <v>176</v>
      </c>
      <c r="H373">
        <f t="shared" ca="1" si="2155"/>
        <v>145</v>
      </c>
      <c r="I373">
        <f t="shared" ca="1" si="2155"/>
        <v>157</v>
      </c>
      <c r="J373">
        <f t="shared" ca="1" si="2155"/>
        <v>228</v>
      </c>
      <c r="K373">
        <f t="shared" ca="1" si="2155"/>
        <v>139</v>
      </c>
      <c r="L373">
        <f t="shared" ca="1" si="2155"/>
        <v>79</v>
      </c>
      <c r="M373">
        <f t="shared" ca="1" si="2155"/>
        <v>89</v>
      </c>
      <c r="N373">
        <f t="shared" ca="1" si="2155"/>
        <v>156</v>
      </c>
      <c r="O373">
        <f t="shared" ref="O373:Q373" ca="1" si="2156">INDIRECT(ADDRESS(227,1,1,TRUE,O372))</f>
        <v>35</v>
      </c>
      <c r="P373">
        <f t="shared" ca="1" si="2156"/>
        <v>51</v>
      </c>
      <c r="Q373">
        <f t="shared" ca="1" si="2156"/>
        <v>238</v>
      </c>
      <c r="R373">
        <f t="shared" ref="R373:S373" ca="1" si="2157">INDIRECT(ADDRESS(227,1,1,TRUE,R372))</f>
        <v>504</v>
      </c>
      <c r="S373">
        <f t="shared" ca="1" si="2157"/>
        <v>24</v>
      </c>
      <c r="W373" s="4" t="s">
        <v>92</v>
      </c>
      <c r="X373" s="7">
        <f ca="1">C373*100/C$151</f>
        <v>34.377967711301046</v>
      </c>
      <c r="Y373" s="7">
        <f t="shared" ref="Y373:AE375" ca="1" si="2158">D373*100/D$6</f>
        <v>35.843373493975903</v>
      </c>
      <c r="Z373" s="7">
        <f t="shared" ca="1" si="2158"/>
        <v>34.806629834254146</v>
      </c>
      <c r="AA373" s="7">
        <f t="shared" ca="1" si="2158"/>
        <v>34.86725663716814</v>
      </c>
      <c r="AB373" s="7">
        <f t="shared" ca="1" si="2158"/>
        <v>38.177874186550973</v>
      </c>
      <c r="AC373" s="7">
        <f t="shared" ca="1" si="2158"/>
        <v>38.873994638069703</v>
      </c>
      <c r="AD373" s="7">
        <f t="shared" ca="1" si="2158"/>
        <v>43.013698630136986</v>
      </c>
      <c r="AE373" s="7">
        <f t="shared" ca="1" si="2158"/>
        <v>36.597110754414125</v>
      </c>
      <c r="AF373" s="11" t="s">
        <v>92</v>
      </c>
      <c r="AG373" s="7">
        <f t="shared" ref="AG373:AO375" ca="1" si="2159">K373*100/K$6</f>
        <v>28.898128898128899</v>
      </c>
      <c r="AH373" s="7">
        <f t="shared" ca="1" si="2159"/>
        <v>29.924242424242426</v>
      </c>
      <c r="AI373" s="7">
        <f t="shared" ca="1" si="2159"/>
        <v>29.765886287625417</v>
      </c>
      <c r="AJ373" s="7">
        <f t="shared" ca="1" si="2159"/>
        <v>31.013916500994036</v>
      </c>
      <c r="AK373" s="7">
        <f t="shared" ca="1" si="2159"/>
        <v>34.313725490196077</v>
      </c>
      <c r="AL373" s="7">
        <f t="shared" ca="1" si="2159"/>
        <v>36.428571428571431</v>
      </c>
      <c r="AM373" s="7">
        <f t="shared" ca="1" si="2159"/>
        <v>37.777777777777779</v>
      </c>
      <c r="AN373" s="7">
        <f t="shared" ca="1" si="2159"/>
        <v>43.523316062176164</v>
      </c>
      <c r="AO373" s="7">
        <f t="shared" ca="1" si="2159"/>
        <v>42.10526315789474</v>
      </c>
      <c r="AX373" s="19"/>
    </row>
    <row r="374" spans="1:64">
      <c r="B374" t="s">
        <v>9</v>
      </c>
      <c r="C374">
        <f ca="1">INDIRECT(ADDRESS(227,2,1,TRUE,C372))</f>
        <v>516</v>
      </c>
      <c r="D374">
        <f t="shared" ref="D374:J374" ca="1" si="2160">INDIRECT(ADDRESS(227,2,1,TRUE,D372))</f>
        <v>156</v>
      </c>
      <c r="E374">
        <f t="shared" ca="1" si="2160"/>
        <v>182</v>
      </c>
      <c r="F374">
        <f t="shared" ca="1" si="2160"/>
        <v>283</v>
      </c>
      <c r="G374">
        <f t="shared" ca="1" si="2160"/>
        <v>199</v>
      </c>
      <c r="H374">
        <f t="shared" ca="1" si="2160"/>
        <v>171</v>
      </c>
      <c r="I374">
        <f t="shared" ca="1" si="2160"/>
        <v>160</v>
      </c>
      <c r="J374">
        <f t="shared" ca="1" si="2160"/>
        <v>297</v>
      </c>
      <c r="K374">
        <f t="shared" ref="K374:L374" ca="1" si="2161">INDIRECT(ADDRESS(227,2,1,TRUE,K372))</f>
        <v>257</v>
      </c>
      <c r="L374">
        <f t="shared" ca="1" si="2161"/>
        <v>143</v>
      </c>
      <c r="M374">
        <f t="shared" ref="M374:N374" ca="1" si="2162">INDIRECT(ADDRESS(227,2,1,TRUE,M372))</f>
        <v>151</v>
      </c>
      <c r="N374">
        <f t="shared" ca="1" si="2162"/>
        <v>258</v>
      </c>
      <c r="O374">
        <f t="shared" ref="O374:Q374" ca="1" si="2163">INDIRECT(ADDRESS(227,2,1,TRUE,O372))</f>
        <v>53</v>
      </c>
      <c r="P374">
        <f t="shared" ca="1" si="2163"/>
        <v>62</v>
      </c>
      <c r="Q374">
        <f t="shared" ca="1" si="2163"/>
        <v>297</v>
      </c>
      <c r="R374">
        <f t="shared" ref="R374:S374" ca="1" si="2164">INDIRECT(ADDRESS(227,2,1,TRUE,R372))</f>
        <v>494</v>
      </c>
      <c r="S374">
        <f t="shared" ca="1" si="2164"/>
        <v>22</v>
      </c>
      <c r="W374" s="4" t="s">
        <v>9</v>
      </c>
      <c r="X374" s="7">
        <f ca="1">C374*100/C$151</f>
        <v>49.002849002849004</v>
      </c>
      <c r="Y374" s="7">
        <f t="shared" ca="1" si="2158"/>
        <v>46.987951807228917</v>
      </c>
      <c r="Z374" s="7">
        <f t="shared" ca="1" si="2158"/>
        <v>50.276243093922652</v>
      </c>
      <c r="AA374" s="7">
        <f t="shared" ca="1" si="2158"/>
        <v>50.088495575221238</v>
      </c>
      <c r="AB374" s="7">
        <f t="shared" ca="1" si="2158"/>
        <v>43.167028199566161</v>
      </c>
      <c r="AC374" s="7">
        <f t="shared" ca="1" si="2158"/>
        <v>45.844504021447719</v>
      </c>
      <c r="AD374" s="7">
        <f t="shared" ca="1" si="2158"/>
        <v>43.835616438356162</v>
      </c>
      <c r="AE374" s="7">
        <f t="shared" ca="1" si="2158"/>
        <v>47.672552166934189</v>
      </c>
      <c r="AF374" s="11" t="s">
        <v>9</v>
      </c>
      <c r="AG374" s="7">
        <f t="shared" ca="1" si="2159"/>
        <v>53.430353430353428</v>
      </c>
      <c r="AH374" s="7">
        <f t="shared" ca="1" si="2159"/>
        <v>54.166666666666664</v>
      </c>
      <c r="AI374" s="7">
        <f t="shared" ca="1" si="2159"/>
        <v>50.501672240802677</v>
      </c>
      <c r="AJ374" s="7">
        <f t="shared" ca="1" si="2159"/>
        <v>51.292246520874748</v>
      </c>
      <c r="AK374" s="7">
        <f t="shared" ca="1" si="2159"/>
        <v>51.96078431372549</v>
      </c>
      <c r="AL374" s="7">
        <f t="shared" ca="1" si="2159"/>
        <v>44.285714285714285</v>
      </c>
      <c r="AM374" s="7">
        <f t="shared" ca="1" si="2159"/>
        <v>47.142857142857146</v>
      </c>
      <c r="AN374" s="7">
        <f t="shared" ca="1" si="2159"/>
        <v>42.659758203799655</v>
      </c>
      <c r="AO374" s="7">
        <f t="shared" ca="1" si="2159"/>
        <v>38.596491228070178</v>
      </c>
      <c r="AQ374" s="10">
        <f ca="1">Y374-$AX374</f>
        <v>-0.57322680947703475</v>
      </c>
      <c r="AR374" s="10">
        <f t="shared" ref="AR374:AR375" ca="1" si="2165">Z374-$AX374</f>
        <v>2.7150644772166999</v>
      </c>
      <c r="AS374" s="10">
        <f t="shared" ref="AS374:AS375" ca="1" si="2166">AA374-$AX374</f>
        <v>2.5273169585152857</v>
      </c>
      <c r="AT374" s="10">
        <f t="shared" ref="AT374:AT375" ca="1" si="2167">AB374-$AX374</f>
        <v>-4.3941504171397909</v>
      </c>
      <c r="AU374" s="10">
        <f t="shared" ref="AU374:AU375" ca="1" si="2168">AC374-$AX374</f>
        <v>-1.7166745952582332</v>
      </c>
      <c r="AV374" s="10">
        <f t="shared" ref="AV374:AV375" ca="1" si="2169">AD374-$AX374</f>
        <v>-3.7255621783497901</v>
      </c>
      <c r="AW374" s="10">
        <f t="shared" ref="AW374:AW375" ca="1" si="2170">AE374-$AX374</f>
        <v>0.1113735502282367</v>
      </c>
      <c r="AX374" s="18">
        <f ca="1">AVERAGE(X374:AC374)</f>
        <v>47.561178616705952</v>
      </c>
      <c r="AY374" s="10">
        <f ca="1">AG374-$X374</f>
        <v>4.4275044275044237</v>
      </c>
      <c r="AZ374" s="10">
        <f t="shared" ref="AZ374:AZ375" ca="1" si="2171">AH374-$X374</f>
        <v>5.1638176638176603</v>
      </c>
      <c r="BA374" s="10">
        <f t="shared" ref="BA374:BA375" ca="1" si="2172">AI374-$X374</f>
        <v>1.4988232379536726</v>
      </c>
      <c r="BB374" s="10">
        <f t="shared" ref="BB374:BB375" ca="1" si="2173">AJ374-$X374</f>
        <v>2.2893975180257442</v>
      </c>
      <c r="BC374" s="10">
        <f t="shared" ref="BC374:BC375" ca="1" si="2174">AK374-$X374</f>
        <v>2.9579353108764863</v>
      </c>
      <c r="BD374" s="10">
        <f t="shared" ref="BD374:BD375" ca="1" si="2175">AL374-$X374</f>
        <v>-4.7171347171347193</v>
      </c>
      <c r="BE374" s="10">
        <f t="shared" ref="BE374:BE375" ca="1" si="2176">AM374-$X374</f>
        <v>-1.8599918599918581</v>
      </c>
      <c r="BF374" s="10">
        <f t="shared" ref="BF374:BF375" ca="1" si="2177">AN374-$X374</f>
        <v>-6.3430907990493495</v>
      </c>
      <c r="BG374" s="10">
        <f t="shared" ref="BG374:BG375" ca="1" si="2178">AO374-$X374</f>
        <v>-10.406357774778826</v>
      </c>
      <c r="BI374" s="3">
        <f ca="1">Y374-Z374</f>
        <v>-3.2882912866937346</v>
      </c>
      <c r="BJ374" s="3">
        <f ca="1">AG374-AH374</f>
        <v>-0.73631323631323653</v>
      </c>
      <c r="BK374" s="3">
        <f ca="1">AI374-AJ374</f>
        <v>-0.79057428007207164</v>
      </c>
      <c r="BL374" s="3">
        <f ca="1">AK374-AL374</f>
        <v>7.6750700280112056</v>
      </c>
    </row>
    <row r="375" spans="1:64">
      <c r="B375" t="s">
        <v>10</v>
      </c>
      <c r="C375">
        <f ca="1">INDIRECT(ADDRESS(227,3,1,TRUE,C372))</f>
        <v>171</v>
      </c>
      <c r="D375">
        <f t="shared" ref="D375:J375" ca="1" si="2179">INDIRECT(ADDRESS(227,3,1,TRUE,D372))</f>
        <v>57</v>
      </c>
      <c r="E375">
        <f t="shared" ca="1" si="2179"/>
        <v>54</v>
      </c>
      <c r="F375">
        <f t="shared" ca="1" si="2179"/>
        <v>85</v>
      </c>
      <c r="G375">
        <f t="shared" ca="1" si="2179"/>
        <v>86</v>
      </c>
      <c r="H375">
        <f t="shared" ca="1" si="2179"/>
        <v>57</v>
      </c>
      <c r="I375">
        <f t="shared" ca="1" si="2179"/>
        <v>48</v>
      </c>
      <c r="J375">
        <f t="shared" ca="1" si="2179"/>
        <v>98</v>
      </c>
      <c r="K375">
        <f t="shared" ref="K375:L375" ca="1" si="2180">INDIRECT(ADDRESS(227,3,1,TRUE,K372))</f>
        <v>85</v>
      </c>
      <c r="L375">
        <f t="shared" ca="1" si="2180"/>
        <v>42</v>
      </c>
      <c r="M375">
        <f t="shared" ref="M375:N375" ca="1" si="2181">INDIRECT(ADDRESS(227,3,1,TRUE,M372))</f>
        <v>59</v>
      </c>
      <c r="N375">
        <f t="shared" ca="1" si="2181"/>
        <v>89</v>
      </c>
      <c r="O375">
        <f t="shared" ref="O375:Q375" ca="1" si="2182">INDIRECT(ADDRESS(227,3,1,TRUE,O372))</f>
        <v>14</v>
      </c>
      <c r="P375">
        <f t="shared" ca="1" si="2182"/>
        <v>27</v>
      </c>
      <c r="Q375">
        <f t="shared" ca="1" si="2182"/>
        <v>95</v>
      </c>
      <c r="R375">
        <f t="shared" ref="R375:S375" ca="1" si="2183">INDIRECT(ADDRESS(227,3,1,TRUE,R372))</f>
        <v>160</v>
      </c>
      <c r="S375">
        <f t="shared" ca="1" si="2183"/>
        <v>11</v>
      </c>
      <c r="V375" s="9"/>
      <c r="W375" s="4" t="s">
        <v>10</v>
      </c>
      <c r="X375" s="7">
        <f ca="1">C375*100/C$151</f>
        <v>16.239316239316238</v>
      </c>
      <c r="Y375" s="7">
        <f t="shared" ca="1" si="2158"/>
        <v>17.168674698795179</v>
      </c>
      <c r="Z375" s="7">
        <f t="shared" ca="1" si="2158"/>
        <v>14.917127071823204</v>
      </c>
      <c r="AA375" s="7">
        <f t="shared" ca="1" si="2158"/>
        <v>15.044247787610619</v>
      </c>
      <c r="AB375" s="7">
        <f t="shared" ca="1" si="2158"/>
        <v>18.655097613882862</v>
      </c>
      <c r="AC375" s="7">
        <f t="shared" ca="1" si="2158"/>
        <v>15.281501340482574</v>
      </c>
      <c r="AD375" s="7">
        <f t="shared" ca="1" si="2158"/>
        <v>13.150684931506849</v>
      </c>
      <c r="AE375" s="7">
        <f t="shared" ca="1" si="2158"/>
        <v>15.730337078651685</v>
      </c>
      <c r="AF375" s="11" t="s">
        <v>10</v>
      </c>
      <c r="AG375" s="7">
        <f t="shared" ca="1" si="2159"/>
        <v>17.671517671517673</v>
      </c>
      <c r="AH375" s="7">
        <f t="shared" ca="1" si="2159"/>
        <v>15.909090909090908</v>
      </c>
      <c r="AI375" s="7">
        <f t="shared" ca="1" si="2159"/>
        <v>19.732441471571907</v>
      </c>
      <c r="AJ375" s="7">
        <f t="shared" ca="1" si="2159"/>
        <v>17.693836978131213</v>
      </c>
      <c r="AK375" s="7">
        <f t="shared" ca="1" si="2159"/>
        <v>13.725490196078431</v>
      </c>
      <c r="AL375" s="7">
        <f t="shared" ca="1" si="2159"/>
        <v>19.285714285714285</v>
      </c>
      <c r="AM375" s="7">
        <f t="shared" ca="1" si="2159"/>
        <v>15.079365079365079</v>
      </c>
      <c r="AN375" s="7">
        <f t="shared" ca="1" si="2159"/>
        <v>13.81692573402418</v>
      </c>
      <c r="AO375" s="7">
        <f t="shared" ca="1" si="2159"/>
        <v>19.298245614035089</v>
      </c>
      <c r="AQ375" s="10">
        <f ca="1">Y375-$AX375</f>
        <v>0.95101390681006492</v>
      </c>
      <c r="AR375" s="10">
        <f t="shared" ca="1" si="2165"/>
        <v>-1.3005337201619103</v>
      </c>
      <c r="AS375" s="10">
        <f t="shared" ca="1" si="2166"/>
        <v>-1.1734130043744955</v>
      </c>
      <c r="AT375" s="10">
        <f t="shared" ca="1" si="2167"/>
        <v>2.437436821897748</v>
      </c>
      <c r="AU375" s="10">
        <f t="shared" ca="1" si="2168"/>
        <v>-0.93615945150254021</v>
      </c>
      <c r="AV375" s="10">
        <f t="shared" ca="1" si="2169"/>
        <v>-3.0669758604782658</v>
      </c>
      <c r="AW375" s="10">
        <f t="shared" ca="1" si="2170"/>
        <v>-0.48732371333342961</v>
      </c>
      <c r="AX375" s="18">
        <f ca="1">AVERAGE(X375:AC375)</f>
        <v>16.217660791985114</v>
      </c>
      <c r="AY375" s="10">
        <f ca="1">AG375-$X375</f>
        <v>1.4322014322014347</v>
      </c>
      <c r="AZ375" s="10">
        <f t="shared" ca="1" si="2171"/>
        <v>-0.33022533022533018</v>
      </c>
      <c r="BA375" s="10">
        <f t="shared" ca="1" si="2172"/>
        <v>3.4931252322556681</v>
      </c>
      <c r="BB375" s="10">
        <f t="shared" ca="1" si="2173"/>
        <v>1.4545207388149741</v>
      </c>
      <c r="BC375" s="10">
        <f t="shared" ca="1" si="2174"/>
        <v>-2.5138260432378079</v>
      </c>
      <c r="BD375" s="10">
        <f t="shared" ca="1" si="2175"/>
        <v>3.0463980463980462</v>
      </c>
      <c r="BE375" s="10">
        <f t="shared" ca="1" si="2176"/>
        <v>-1.1599511599511594</v>
      </c>
      <c r="BF375" s="10">
        <f t="shared" ca="1" si="2177"/>
        <v>-2.4223905052920589</v>
      </c>
      <c r="BG375" s="10">
        <f t="shared" ca="1" si="2178"/>
        <v>3.0589293747188506</v>
      </c>
      <c r="BI375" s="3">
        <f ca="1">Y375-Z375</f>
        <v>2.2515476269719752</v>
      </c>
      <c r="BJ375" s="3">
        <f ca="1">AG375-AH375</f>
        <v>1.7624267624267649</v>
      </c>
      <c r="BK375" s="3">
        <f ca="1">AI375-AJ375</f>
        <v>2.0386044934406939</v>
      </c>
      <c r="BL375" s="3">
        <f ca="1">AK375-AL375</f>
        <v>-5.5602240896358541</v>
      </c>
    </row>
    <row r="376" spans="1:64">
      <c r="B376">
        <f ca="1">SUM(C374:C375)</f>
        <v>687</v>
      </c>
      <c r="U376" s="1" t="s">
        <v>86</v>
      </c>
      <c r="X376" s="7"/>
      <c r="Y376" s="7"/>
      <c r="Z376" s="7"/>
      <c r="AA376" s="7"/>
      <c r="AB376" s="7"/>
      <c r="AC376" s="7"/>
      <c r="AD376" s="7"/>
      <c r="AE376" s="7"/>
      <c r="AG376" s="7"/>
      <c r="AH376" s="7"/>
      <c r="AI376" s="7"/>
      <c r="AJ376" s="7"/>
      <c r="AX376" s="19"/>
    </row>
    <row r="377" spans="1:64">
      <c r="A377" s="1" t="s">
        <v>86</v>
      </c>
      <c r="B377" t="s">
        <v>92</v>
      </c>
      <c r="C377">
        <f ca="1">INDIRECT(ADDRESS(230,1,1,TRUE,C372))-B$151</f>
        <v>264</v>
      </c>
      <c r="D377">
        <f t="shared" ref="D377:J377" ca="1" si="2184">INDIRECT(ADDRESS(230,1,1,TRUE,D372))</f>
        <v>97</v>
      </c>
      <c r="E377">
        <f t="shared" ca="1" si="2184"/>
        <v>103</v>
      </c>
      <c r="F377">
        <f t="shared" ca="1" si="2184"/>
        <v>158</v>
      </c>
      <c r="G377">
        <f t="shared" ca="1" si="2184"/>
        <v>129</v>
      </c>
      <c r="H377">
        <f t="shared" ca="1" si="2184"/>
        <v>116</v>
      </c>
      <c r="I377">
        <f t="shared" ca="1" si="2184"/>
        <v>128</v>
      </c>
      <c r="J377">
        <f t="shared" ca="1" si="2184"/>
        <v>172</v>
      </c>
      <c r="K377">
        <f t="shared" ref="K377:L377" ca="1" si="2185">INDIRECT(ADDRESS(230,1,1,TRUE,K372))</f>
        <v>104</v>
      </c>
      <c r="L377">
        <f t="shared" ca="1" si="2185"/>
        <v>49</v>
      </c>
      <c r="M377">
        <f t="shared" ref="M377:N377" ca="1" si="2186">INDIRECT(ADDRESS(230,1,1,TRUE,M372))</f>
        <v>58</v>
      </c>
      <c r="N377">
        <f t="shared" ca="1" si="2186"/>
        <v>107</v>
      </c>
      <c r="O377">
        <f t="shared" ref="O377:Q377" ca="1" si="2187">INDIRECT(ADDRESS(230,1,1,TRUE,O372))</f>
        <v>26</v>
      </c>
      <c r="P377">
        <f t="shared" ca="1" si="2187"/>
        <v>39</v>
      </c>
      <c r="Q377">
        <f t="shared" ca="1" si="2187"/>
        <v>177</v>
      </c>
      <c r="R377">
        <f t="shared" ref="R377:S377" ca="1" si="2188">INDIRECT(ADDRESS(230,1,1,TRUE,R372))</f>
        <v>410</v>
      </c>
      <c r="S377">
        <f t="shared" ca="1" si="2188"/>
        <v>20</v>
      </c>
      <c r="W377" s="4" t="s">
        <v>92</v>
      </c>
      <c r="X377" s="7">
        <f ca="1">C377*100/C$151</f>
        <v>25.071225071225072</v>
      </c>
      <c r="Y377" s="7">
        <f t="shared" ref="Y377:AE379" ca="1" si="2189">D377*100/D$6</f>
        <v>29.216867469879517</v>
      </c>
      <c r="Z377" s="7">
        <f t="shared" ca="1" si="2189"/>
        <v>28.453038674033149</v>
      </c>
      <c r="AA377" s="7">
        <f t="shared" ca="1" si="2189"/>
        <v>27.964601769911503</v>
      </c>
      <c r="AB377" s="7">
        <f t="shared" ca="1" si="2189"/>
        <v>27.982646420824295</v>
      </c>
      <c r="AC377" s="7">
        <f t="shared" ca="1" si="2189"/>
        <v>31.099195710455763</v>
      </c>
      <c r="AD377" s="7">
        <f t="shared" ca="1" si="2189"/>
        <v>35.06849315068493</v>
      </c>
      <c r="AE377" s="7">
        <f t="shared" ca="1" si="2189"/>
        <v>27.608346709470304</v>
      </c>
      <c r="AF377" s="11" t="s">
        <v>92</v>
      </c>
      <c r="AG377" s="7">
        <f t="shared" ref="AG377:AO379" ca="1" si="2190">K377*100/K$6</f>
        <v>21.621621621621621</v>
      </c>
      <c r="AH377" s="7">
        <f t="shared" ca="1" si="2190"/>
        <v>18.560606060606062</v>
      </c>
      <c r="AI377" s="7">
        <f t="shared" ca="1" si="2190"/>
        <v>19.397993311036789</v>
      </c>
      <c r="AJ377" s="7">
        <f t="shared" ca="1" si="2190"/>
        <v>21.272365805168985</v>
      </c>
      <c r="AK377" s="7">
        <f t="shared" ca="1" si="2190"/>
        <v>25.490196078431371</v>
      </c>
      <c r="AL377" s="7">
        <f t="shared" ca="1" si="2190"/>
        <v>27.857142857142858</v>
      </c>
      <c r="AM377" s="7">
        <f t="shared" ca="1" si="2190"/>
        <v>28.095238095238095</v>
      </c>
      <c r="AN377" s="7">
        <f t="shared" ca="1" si="2190"/>
        <v>35.405872193436963</v>
      </c>
      <c r="AO377" s="7">
        <f t="shared" ca="1" si="2190"/>
        <v>35.087719298245617</v>
      </c>
      <c r="AX377" s="19"/>
    </row>
    <row r="378" spans="1:64">
      <c r="B378" t="s">
        <v>9</v>
      </c>
      <c r="C378">
        <f ca="1">INDIRECT(ADDRESS(230,2,1,TRUE,C372))</f>
        <v>467</v>
      </c>
      <c r="D378">
        <f t="shared" ref="D378:J378" ca="1" si="2191">INDIRECT(ADDRESS(230,2,1,TRUE,D372))</f>
        <v>139</v>
      </c>
      <c r="E378">
        <f t="shared" ca="1" si="2191"/>
        <v>163</v>
      </c>
      <c r="F378">
        <f t="shared" ca="1" si="2191"/>
        <v>264</v>
      </c>
      <c r="G378">
        <f t="shared" ca="1" si="2191"/>
        <v>175</v>
      </c>
      <c r="H378">
        <f t="shared" ca="1" si="2191"/>
        <v>156</v>
      </c>
      <c r="I378">
        <f t="shared" ca="1" si="2191"/>
        <v>142</v>
      </c>
      <c r="J378">
        <f t="shared" ca="1" si="2191"/>
        <v>274</v>
      </c>
      <c r="K378">
        <f t="shared" ref="K378:L378" ca="1" si="2192">INDIRECT(ADDRESS(230,2,1,TRUE,K372))</f>
        <v>239</v>
      </c>
      <c r="L378">
        <f t="shared" ca="1" si="2192"/>
        <v>130</v>
      </c>
      <c r="M378">
        <f t="shared" ref="M378:N378" ca="1" si="2193">INDIRECT(ADDRESS(230,2,1,TRUE,M372))</f>
        <v>138</v>
      </c>
      <c r="N378">
        <f t="shared" ca="1" si="2193"/>
        <v>223</v>
      </c>
      <c r="O378">
        <f t="shared" ref="O378:Q378" ca="1" si="2194">INDIRECT(ADDRESS(230,2,1,TRUE,O372))</f>
        <v>48</v>
      </c>
      <c r="P378">
        <f t="shared" ca="1" si="2194"/>
        <v>59</v>
      </c>
      <c r="Q378">
        <f t="shared" ca="1" si="2194"/>
        <v>272</v>
      </c>
      <c r="R378">
        <f t="shared" ref="R378:S378" ca="1" si="2195">INDIRECT(ADDRESS(230,2,1,TRUE,R372))</f>
        <v>449</v>
      </c>
      <c r="S378">
        <f t="shared" ca="1" si="2195"/>
        <v>18</v>
      </c>
      <c r="W378" s="4" t="s">
        <v>9</v>
      </c>
      <c r="X378" s="7">
        <f ca="1">C378*100/C$151</f>
        <v>44.349477682811013</v>
      </c>
      <c r="Y378" s="7">
        <f t="shared" ca="1" si="2189"/>
        <v>41.867469879518069</v>
      </c>
      <c r="Z378" s="7">
        <f t="shared" ca="1" si="2189"/>
        <v>45.027624309392266</v>
      </c>
      <c r="AA378" s="7">
        <f t="shared" ca="1" si="2189"/>
        <v>46.725663716814161</v>
      </c>
      <c r="AB378" s="7">
        <f t="shared" ca="1" si="2189"/>
        <v>37.960954446854664</v>
      </c>
      <c r="AC378" s="7">
        <f t="shared" ca="1" si="2189"/>
        <v>41.8230563002681</v>
      </c>
      <c r="AD378" s="7">
        <f t="shared" ca="1" si="2189"/>
        <v>38.904109589041099</v>
      </c>
      <c r="AE378" s="7">
        <f t="shared" ca="1" si="2189"/>
        <v>43.980738362760832</v>
      </c>
      <c r="AF378" s="11" t="s">
        <v>9</v>
      </c>
      <c r="AG378" s="7">
        <f t="shared" ca="1" si="2190"/>
        <v>49.688149688149686</v>
      </c>
      <c r="AH378" s="7">
        <f t="shared" ca="1" si="2190"/>
        <v>49.242424242424242</v>
      </c>
      <c r="AI378" s="7">
        <f t="shared" ca="1" si="2190"/>
        <v>46.153846153846153</v>
      </c>
      <c r="AJ378" s="7">
        <f t="shared" ca="1" si="2190"/>
        <v>44.333996023856862</v>
      </c>
      <c r="AK378" s="7">
        <f t="shared" ca="1" si="2190"/>
        <v>47.058823529411768</v>
      </c>
      <c r="AL378" s="7">
        <f t="shared" ca="1" si="2190"/>
        <v>42.142857142857146</v>
      </c>
      <c r="AM378" s="7">
        <f t="shared" ca="1" si="2190"/>
        <v>43.174603174603178</v>
      </c>
      <c r="AN378" s="7">
        <f t="shared" ca="1" si="2190"/>
        <v>38.773747841105354</v>
      </c>
      <c r="AO378" s="7">
        <f t="shared" ca="1" si="2190"/>
        <v>31.578947368421051</v>
      </c>
      <c r="AQ378" s="10">
        <f ca="1">Y378-$AX378</f>
        <v>-1.0915711764249707</v>
      </c>
      <c r="AR378" s="10">
        <f t="shared" ref="AR378:AR379" ca="1" si="2196">Z378-$AX378</f>
        <v>2.0685832534492263</v>
      </c>
      <c r="AS378" s="10">
        <f t="shared" ref="AS378:AS379" ca="1" si="2197">AA378-$AX378</f>
        <v>3.7666226608711213</v>
      </c>
      <c r="AT378" s="10">
        <f t="shared" ref="AT378:AT379" ca="1" si="2198">AB378-$AX378</f>
        <v>-4.9980866090883751</v>
      </c>
      <c r="AU378" s="10">
        <f t="shared" ref="AU378:AU379" ca="1" si="2199">AC378-$AX378</f>
        <v>-1.1359847556749401</v>
      </c>
      <c r="AV378" s="10">
        <f t="shared" ref="AV378:AV379" ca="1" si="2200">AD378-$AX378</f>
        <v>-4.054931466901941</v>
      </c>
      <c r="AW378" s="10">
        <f t="shared" ref="AW378:AW379" ca="1" si="2201">AE378-$AX378</f>
        <v>1.0216973068177921</v>
      </c>
      <c r="AX378" s="18">
        <f ca="1">AVERAGE(X378:AC378)</f>
        <v>42.95904105594304</v>
      </c>
      <c r="AY378" s="10">
        <f ca="1">AG378-$X378</f>
        <v>5.3386720053386725</v>
      </c>
      <c r="AZ378" s="10">
        <f t="shared" ref="AZ378:AZ379" ca="1" si="2202">AH378-$X378</f>
        <v>4.8929465596132289</v>
      </c>
      <c r="BA378" s="10">
        <f t="shared" ref="BA378:BA379" ca="1" si="2203">AI378-$X378</f>
        <v>1.80436847103514</v>
      </c>
      <c r="BB378" s="10">
        <f t="shared" ref="BB378:BB379" ca="1" si="2204">AJ378-$X378</f>
        <v>-1.5481658954151101E-2</v>
      </c>
      <c r="BC378" s="10">
        <f t="shared" ref="BC378:BC379" ca="1" si="2205">AK378-$X378</f>
        <v>2.7093458466007547</v>
      </c>
      <c r="BD378" s="10">
        <f t="shared" ref="BD378:BD379" ca="1" si="2206">AL378-$X378</f>
        <v>-2.2066205399538674</v>
      </c>
      <c r="BE378" s="10">
        <f t="shared" ref="BE378:BE379" ca="1" si="2207">AM378-$X378</f>
        <v>-1.1748745082078358</v>
      </c>
      <c r="BF378" s="10">
        <f t="shared" ref="BF378:BF379" ca="1" si="2208">AN378-$X378</f>
        <v>-5.5757298417056589</v>
      </c>
      <c r="BG378" s="10">
        <f t="shared" ref="BG378:BG379" ca="1" si="2209">AO378-$X378</f>
        <v>-12.770530314389962</v>
      </c>
      <c r="BI378" s="3">
        <f ca="1">Y378-Z378</f>
        <v>-3.160154429874197</v>
      </c>
      <c r="BJ378" s="3">
        <f ca="1">AG378-AH378</f>
        <v>0.44572544572544359</v>
      </c>
      <c r="BK378" s="3">
        <f ca="1">AI378-AJ378</f>
        <v>1.8198501299892911</v>
      </c>
      <c r="BL378" s="3">
        <f ca="1">AK378-AL378</f>
        <v>4.9159663865546221</v>
      </c>
    </row>
    <row r="379" spans="1:64">
      <c r="B379" t="s">
        <v>10</v>
      </c>
      <c r="C379">
        <f ca="1">INDIRECT(ADDRESS(230,3,1,TRUE,C372))</f>
        <v>318</v>
      </c>
      <c r="D379">
        <f t="shared" ref="D379:J379" ca="1" si="2210">INDIRECT(ADDRESS(230,3,1,TRUE,D372))</f>
        <v>96</v>
      </c>
      <c r="E379">
        <f t="shared" ca="1" si="2210"/>
        <v>96</v>
      </c>
      <c r="F379">
        <f t="shared" ca="1" si="2210"/>
        <v>143</v>
      </c>
      <c r="G379">
        <f t="shared" ca="1" si="2210"/>
        <v>157</v>
      </c>
      <c r="H379">
        <f t="shared" ca="1" si="2210"/>
        <v>101</v>
      </c>
      <c r="I379">
        <f t="shared" ca="1" si="2210"/>
        <v>95</v>
      </c>
      <c r="J379">
        <f t="shared" ca="1" si="2210"/>
        <v>177</v>
      </c>
      <c r="K379">
        <f t="shared" ref="K379:L379" ca="1" si="2211">INDIRECT(ADDRESS(230,3,1,TRUE,K372))</f>
        <v>138</v>
      </c>
      <c r="L379">
        <f t="shared" ca="1" si="2211"/>
        <v>85</v>
      </c>
      <c r="M379">
        <f t="shared" ref="M379:N379" ca="1" si="2212">INDIRECT(ADDRESS(230,3,1,TRUE,M372))</f>
        <v>103</v>
      </c>
      <c r="N379">
        <f t="shared" ca="1" si="2212"/>
        <v>173</v>
      </c>
      <c r="O379">
        <f t="shared" ref="O379:Q379" ca="1" si="2213">INDIRECT(ADDRESS(230,3,1,TRUE,O372))</f>
        <v>28</v>
      </c>
      <c r="P379">
        <f t="shared" ca="1" si="2213"/>
        <v>42</v>
      </c>
      <c r="Q379">
        <f t="shared" ca="1" si="2213"/>
        <v>181</v>
      </c>
      <c r="R379">
        <f t="shared" ref="R379:S379" ca="1" si="2214">INDIRECT(ADDRESS(230,3,1,TRUE,R372))</f>
        <v>299</v>
      </c>
      <c r="S379">
        <f t="shared" ca="1" si="2214"/>
        <v>19</v>
      </c>
      <c r="V379" s="9"/>
      <c r="W379" s="4" t="s">
        <v>10</v>
      </c>
      <c r="X379" s="7">
        <f ca="1">C379*100/C$151</f>
        <v>30.1994301994302</v>
      </c>
      <c r="Y379" s="7">
        <f t="shared" ca="1" si="2189"/>
        <v>28.91566265060241</v>
      </c>
      <c r="Z379" s="7">
        <f t="shared" ca="1" si="2189"/>
        <v>26.519337016574585</v>
      </c>
      <c r="AA379" s="7">
        <f t="shared" ca="1" si="2189"/>
        <v>25.309734513274336</v>
      </c>
      <c r="AB379" s="7">
        <f t="shared" ca="1" si="2189"/>
        <v>34.05639913232104</v>
      </c>
      <c r="AC379" s="7">
        <f t="shared" ca="1" si="2189"/>
        <v>27.077747989276141</v>
      </c>
      <c r="AD379" s="7">
        <f t="shared" ca="1" si="2189"/>
        <v>26.027397260273972</v>
      </c>
      <c r="AE379" s="7">
        <f t="shared" ca="1" si="2189"/>
        <v>28.410914927768861</v>
      </c>
      <c r="AF379" s="11" t="s">
        <v>10</v>
      </c>
      <c r="AG379" s="7">
        <f t="shared" ca="1" si="2190"/>
        <v>28.69022869022869</v>
      </c>
      <c r="AH379" s="7">
        <f t="shared" ca="1" si="2190"/>
        <v>32.196969696969695</v>
      </c>
      <c r="AI379" s="7">
        <f t="shared" ca="1" si="2190"/>
        <v>34.448160535117054</v>
      </c>
      <c r="AJ379" s="7">
        <f t="shared" ca="1" si="2190"/>
        <v>34.393638170974157</v>
      </c>
      <c r="AK379" s="7">
        <f t="shared" ca="1" si="2190"/>
        <v>27.450980392156861</v>
      </c>
      <c r="AL379" s="7">
        <f t="shared" ca="1" si="2190"/>
        <v>30</v>
      </c>
      <c r="AM379" s="7">
        <f t="shared" ca="1" si="2190"/>
        <v>28.730158730158731</v>
      </c>
      <c r="AN379" s="7">
        <f t="shared" ca="1" si="2190"/>
        <v>25.820379965457686</v>
      </c>
      <c r="AO379" s="7">
        <f t="shared" ca="1" si="2190"/>
        <v>33.333333333333336</v>
      </c>
      <c r="AQ379" s="10">
        <f ca="1">Y379-$AX379</f>
        <v>0.2359440670226256</v>
      </c>
      <c r="AR379" s="10">
        <f t="shared" ca="1" si="2196"/>
        <v>-2.1603815670051993</v>
      </c>
      <c r="AS379" s="10">
        <f t="shared" ca="1" si="2197"/>
        <v>-3.3699840703054491</v>
      </c>
      <c r="AT379" s="10">
        <f t="shared" ca="1" si="2198"/>
        <v>5.3766805487412554</v>
      </c>
      <c r="AU379" s="10">
        <f t="shared" ca="1" si="2199"/>
        <v>-1.6019705943036442</v>
      </c>
      <c r="AV379" s="10">
        <f t="shared" ca="1" si="2200"/>
        <v>-2.6523213233058129</v>
      </c>
      <c r="AW379" s="10">
        <f t="shared" ca="1" si="2201"/>
        <v>-0.26880365581092391</v>
      </c>
      <c r="AX379" s="18">
        <f ca="1">AVERAGE(X379:AC379)</f>
        <v>28.679718583579785</v>
      </c>
      <c r="AY379" s="10">
        <f ca="1">AG379-$X379</f>
        <v>-1.5092015092015103</v>
      </c>
      <c r="AZ379" s="10">
        <f t="shared" ca="1" si="2202"/>
        <v>1.9975394975394956</v>
      </c>
      <c r="BA379" s="10">
        <f t="shared" ca="1" si="2203"/>
        <v>4.2487303356868544</v>
      </c>
      <c r="BB379" s="10">
        <f t="shared" ca="1" si="2204"/>
        <v>4.1942079715439569</v>
      </c>
      <c r="BC379" s="10">
        <f t="shared" ca="1" si="2205"/>
        <v>-2.7484498072733388</v>
      </c>
      <c r="BD379" s="10">
        <f t="shared" ca="1" si="2206"/>
        <v>-0.19943019943019991</v>
      </c>
      <c r="BE379" s="10">
        <f t="shared" ca="1" si="2207"/>
        <v>-1.4692714692714688</v>
      </c>
      <c r="BF379" s="10">
        <f t="shared" ca="1" si="2208"/>
        <v>-4.3790502339725137</v>
      </c>
      <c r="BG379" s="10">
        <f t="shared" ca="1" si="2209"/>
        <v>3.1339031339031358</v>
      </c>
      <c r="BI379" s="3">
        <f ca="1">Y379-Z379</f>
        <v>2.3963256340278249</v>
      </c>
      <c r="BJ379" s="3">
        <f ca="1">AG379-AH379</f>
        <v>-3.5067410067410059</v>
      </c>
      <c r="BK379" s="3">
        <f ca="1">AI379-AJ379</f>
        <v>5.4522364142897572E-2</v>
      </c>
      <c r="BL379" s="3">
        <f ca="1">AK379-AL379</f>
        <v>-2.5490196078431389</v>
      </c>
    </row>
    <row r="380" spans="1:64">
      <c r="B380">
        <f ca="1">SUM(C378:C379)</f>
        <v>785</v>
      </c>
      <c r="Y380" s="7"/>
      <c r="Z380" s="7"/>
      <c r="AA380" s="7"/>
      <c r="AB380" s="7"/>
      <c r="AC380" s="7"/>
      <c r="AG380" s="7"/>
      <c r="AX380" s="19"/>
      <c r="BK380" s="2"/>
    </row>
    <row r="381" spans="1:64">
      <c r="C381" t="s">
        <v>102</v>
      </c>
      <c r="D381" t="s">
        <v>103</v>
      </c>
      <c r="E381" t="s">
        <v>104</v>
      </c>
      <c r="F381" t="s">
        <v>97</v>
      </c>
      <c r="G381" t="s">
        <v>98</v>
      </c>
      <c r="H381" t="s">
        <v>99</v>
      </c>
      <c r="I381" t="s">
        <v>100</v>
      </c>
      <c r="J381" t="s">
        <v>101</v>
      </c>
      <c r="K381" t="s">
        <v>106</v>
      </c>
      <c r="L381" t="s">
        <v>108</v>
      </c>
      <c r="M381" t="s">
        <v>109</v>
      </c>
      <c r="N381" t="s">
        <v>112</v>
      </c>
      <c r="O381" t="s">
        <v>117</v>
      </c>
      <c r="P381" t="s">
        <v>118</v>
      </c>
      <c r="Q381" t="s">
        <v>121</v>
      </c>
      <c r="R381" t="s">
        <v>119</v>
      </c>
      <c r="S381" t="s">
        <v>120</v>
      </c>
      <c r="U381" s="1" t="s">
        <v>87</v>
      </c>
      <c r="V381" s="1" t="s">
        <v>151</v>
      </c>
      <c r="X381" s="8" t="s">
        <v>102</v>
      </c>
      <c r="Y381" s="8" t="s">
        <v>103</v>
      </c>
      <c r="Z381" s="8" t="s">
        <v>104</v>
      </c>
      <c r="AA381" s="8" t="s">
        <v>97</v>
      </c>
      <c r="AB381" s="8" t="s">
        <v>98</v>
      </c>
      <c r="AC381" s="8" t="s">
        <v>99</v>
      </c>
      <c r="AD381" s="8" t="s">
        <v>100</v>
      </c>
      <c r="AE381" s="8" t="s">
        <v>101</v>
      </c>
      <c r="AG381" s="8" t="s">
        <v>106</v>
      </c>
      <c r="AH381" s="8" t="s">
        <v>108</v>
      </c>
      <c r="AI381" s="8" t="s">
        <v>109</v>
      </c>
      <c r="AJ381" s="8" t="s">
        <v>112</v>
      </c>
      <c r="AK381" s="12" t="s">
        <v>117</v>
      </c>
      <c r="AL381" s="12" t="s">
        <v>118</v>
      </c>
      <c r="AM381" s="12" t="s">
        <v>121</v>
      </c>
      <c r="AN381" s="12" t="s">
        <v>119</v>
      </c>
      <c r="AO381" s="12" t="s">
        <v>120</v>
      </c>
      <c r="AX381" s="19"/>
      <c r="BK381" s="2"/>
    </row>
    <row r="382" spans="1:64">
      <c r="A382" s="1" t="s">
        <v>87</v>
      </c>
      <c r="B382" t="s">
        <v>92</v>
      </c>
      <c r="C382">
        <f ca="1">INDIRECT(ADDRESS(233,1,1,TRUE,C381))-B$151</f>
        <v>289</v>
      </c>
      <c r="D382">
        <f t="shared" ref="D382:N382" ca="1" si="2215">INDIRECT(ADDRESS(233,1,1,TRUE,D381))</f>
        <v>108</v>
      </c>
      <c r="E382">
        <f t="shared" ca="1" si="2215"/>
        <v>107</v>
      </c>
      <c r="F382">
        <f t="shared" ca="1" si="2215"/>
        <v>165</v>
      </c>
      <c r="G382">
        <f t="shared" ca="1" si="2215"/>
        <v>143</v>
      </c>
      <c r="H382">
        <f t="shared" ca="1" si="2215"/>
        <v>124</v>
      </c>
      <c r="I382">
        <f t="shared" ca="1" si="2215"/>
        <v>132</v>
      </c>
      <c r="J382">
        <f t="shared" ca="1" si="2215"/>
        <v>191</v>
      </c>
      <c r="K382">
        <f t="shared" ca="1" si="2215"/>
        <v>116</v>
      </c>
      <c r="L382">
        <f t="shared" ca="1" si="2215"/>
        <v>61</v>
      </c>
      <c r="M382">
        <f t="shared" ca="1" si="2215"/>
        <v>68</v>
      </c>
      <c r="N382">
        <f t="shared" ca="1" si="2215"/>
        <v>126</v>
      </c>
      <c r="O382">
        <f t="shared" ref="O382:Q382" ca="1" si="2216">INDIRECT(ADDRESS(233,1,1,TRUE,O381))</f>
        <v>33</v>
      </c>
      <c r="P382">
        <f t="shared" ca="1" si="2216"/>
        <v>45</v>
      </c>
      <c r="Q382">
        <f t="shared" ca="1" si="2216"/>
        <v>192</v>
      </c>
      <c r="R382">
        <f t="shared" ref="R382:S382" ca="1" si="2217">INDIRECT(ADDRESS(233,1,1,TRUE,R381))</f>
        <v>433</v>
      </c>
      <c r="S382">
        <f t="shared" ca="1" si="2217"/>
        <v>22</v>
      </c>
      <c r="W382" s="4" t="s">
        <v>92</v>
      </c>
      <c r="X382" s="7">
        <f ca="1">C382*100/C$151</f>
        <v>27.445394112060779</v>
      </c>
      <c r="Y382" s="7">
        <f t="shared" ref="Y382:AE384" ca="1" si="2218">D382*100/D$6</f>
        <v>32.53012048192771</v>
      </c>
      <c r="Z382" s="7">
        <f t="shared" ca="1" si="2218"/>
        <v>29.558011049723756</v>
      </c>
      <c r="AA382" s="7">
        <f t="shared" ca="1" si="2218"/>
        <v>29.20353982300885</v>
      </c>
      <c r="AB382" s="7">
        <f t="shared" ca="1" si="2218"/>
        <v>31.019522776572668</v>
      </c>
      <c r="AC382" s="7">
        <f t="shared" ca="1" si="2218"/>
        <v>33.243967828418228</v>
      </c>
      <c r="AD382" s="7">
        <f t="shared" ca="1" si="2218"/>
        <v>36.164383561643838</v>
      </c>
      <c r="AE382" s="7">
        <f t="shared" ca="1" si="2218"/>
        <v>30.658105939004816</v>
      </c>
      <c r="AF382" s="11" t="s">
        <v>92</v>
      </c>
      <c r="AG382" s="7">
        <f t="shared" ref="AG382:AO384" ca="1" si="2219">K382*100/K$6</f>
        <v>24.116424116424117</v>
      </c>
      <c r="AH382" s="7">
        <f t="shared" ca="1" si="2219"/>
        <v>23.106060606060606</v>
      </c>
      <c r="AI382" s="7">
        <f t="shared" ca="1" si="2219"/>
        <v>22.742474916387959</v>
      </c>
      <c r="AJ382" s="7">
        <f t="shared" ca="1" si="2219"/>
        <v>25.049701789264414</v>
      </c>
      <c r="AK382" s="7">
        <f t="shared" ca="1" si="2219"/>
        <v>32.352941176470587</v>
      </c>
      <c r="AL382" s="7">
        <f t="shared" ca="1" si="2219"/>
        <v>32.142857142857146</v>
      </c>
      <c r="AM382" s="7">
        <f t="shared" ca="1" si="2219"/>
        <v>30.476190476190474</v>
      </c>
      <c r="AN382" s="7">
        <f t="shared" ca="1" si="2219"/>
        <v>37.392055267702936</v>
      </c>
      <c r="AO382" s="7">
        <f t="shared" ca="1" si="2219"/>
        <v>38.596491228070178</v>
      </c>
      <c r="AX382" s="19"/>
      <c r="BK382" s="2"/>
    </row>
    <row r="383" spans="1:64">
      <c r="B383" t="s">
        <v>9</v>
      </c>
      <c r="C383">
        <f ca="1">INDIRECT(ADDRESS(233,2,1,TRUE,C381))</f>
        <v>471</v>
      </c>
      <c r="D383">
        <f t="shared" ref="D383:J383" ca="1" si="2220">INDIRECT(ADDRESS(233,2,1,TRUE,D381))</f>
        <v>138</v>
      </c>
      <c r="E383">
        <f t="shared" ca="1" si="2220"/>
        <v>161</v>
      </c>
      <c r="F383">
        <f t="shared" ca="1" si="2220"/>
        <v>256</v>
      </c>
      <c r="G383">
        <f t="shared" ca="1" si="2220"/>
        <v>183</v>
      </c>
      <c r="H383">
        <f t="shared" ca="1" si="2220"/>
        <v>148</v>
      </c>
      <c r="I383">
        <f t="shared" ca="1" si="2220"/>
        <v>138</v>
      </c>
      <c r="J383">
        <f t="shared" ca="1" si="2220"/>
        <v>273</v>
      </c>
      <c r="K383">
        <f t="shared" ref="K383:L383" ca="1" si="2221">INDIRECT(ADDRESS(233,2,1,TRUE,K381))</f>
        <v>221</v>
      </c>
      <c r="L383">
        <f t="shared" ca="1" si="2221"/>
        <v>144</v>
      </c>
      <c r="M383">
        <f t="shared" ref="M383:N383" ca="1" si="2222">INDIRECT(ADDRESS(233,2,1,TRUE,M381))</f>
        <v>138</v>
      </c>
      <c r="N383">
        <f t="shared" ca="1" si="2222"/>
        <v>238</v>
      </c>
      <c r="O383">
        <f t="shared" ref="O383:Q383" ca="1" si="2223">INDIRECT(ADDRESS(233,2,1,TRUE,O381))</f>
        <v>38</v>
      </c>
      <c r="P383">
        <f t="shared" ca="1" si="2223"/>
        <v>64</v>
      </c>
      <c r="Q383">
        <f t="shared" ca="1" si="2223"/>
        <v>265</v>
      </c>
      <c r="R383">
        <f t="shared" ref="R383:S383" ca="1" si="2224">INDIRECT(ADDRESS(233,2,1,TRUE,R381))</f>
        <v>449</v>
      </c>
      <c r="S383">
        <f t="shared" ca="1" si="2224"/>
        <v>22</v>
      </c>
      <c r="W383" s="4" t="s">
        <v>9</v>
      </c>
      <c r="X383" s="7">
        <f ca="1">C383*100/C$151</f>
        <v>44.729344729344731</v>
      </c>
      <c r="Y383" s="7">
        <f t="shared" ca="1" si="2218"/>
        <v>41.566265060240966</v>
      </c>
      <c r="Z383" s="7">
        <f t="shared" ca="1" si="2218"/>
        <v>44.475138121546962</v>
      </c>
      <c r="AA383" s="7">
        <f t="shared" ca="1" si="2218"/>
        <v>45.309734513274336</v>
      </c>
      <c r="AB383" s="7">
        <f t="shared" ca="1" si="2218"/>
        <v>39.696312364425161</v>
      </c>
      <c r="AC383" s="7">
        <f t="shared" ca="1" si="2218"/>
        <v>39.678284182305632</v>
      </c>
      <c r="AD383" s="7">
        <f t="shared" ca="1" si="2218"/>
        <v>37.80821917808219</v>
      </c>
      <c r="AE383" s="7">
        <f t="shared" ca="1" si="2218"/>
        <v>43.820224719101127</v>
      </c>
      <c r="AF383" s="11" t="s">
        <v>9</v>
      </c>
      <c r="AG383" s="7">
        <f t="shared" ca="1" si="2219"/>
        <v>45.945945945945944</v>
      </c>
      <c r="AH383" s="7">
        <f t="shared" ca="1" si="2219"/>
        <v>54.545454545454547</v>
      </c>
      <c r="AI383" s="7">
        <f t="shared" ca="1" si="2219"/>
        <v>46.153846153846153</v>
      </c>
      <c r="AJ383" s="7">
        <f t="shared" ca="1" si="2219"/>
        <v>47.316103379721667</v>
      </c>
      <c r="AK383" s="7">
        <f t="shared" ca="1" si="2219"/>
        <v>37.254901960784316</v>
      </c>
      <c r="AL383" s="7">
        <f t="shared" ca="1" si="2219"/>
        <v>45.714285714285715</v>
      </c>
      <c r="AM383" s="7">
        <f t="shared" ca="1" si="2219"/>
        <v>42.063492063492063</v>
      </c>
      <c r="AN383" s="7">
        <f t="shared" ca="1" si="2219"/>
        <v>38.773747841105354</v>
      </c>
      <c r="AO383" s="7">
        <f t="shared" ca="1" si="2219"/>
        <v>38.596491228070178</v>
      </c>
      <c r="AQ383" s="10">
        <f ca="1">Y383-$AX383</f>
        <v>-1.0095814349486716</v>
      </c>
      <c r="AR383" s="10">
        <f t="shared" ref="AR383:AR384" ca="1" si="2225">Z383-$AX383</f>
        <v>1.899291626357325</v>
      </c>
      <c r="AS383" s="10">
        <f t="shared" ref="AS383:AS384" ca="1" si="2226">AA383-$AX383</f>
        <v>2.7338880180846985</v>
      </c>
      <c r="AT383" s="10">
        <f t="shared" ref="AT383:AT384" ca="1" si="2227">AB383-$AX383</f>
        <v>-2.8795341307644762</v>
      </c>
      <c r="AU383" s="10">
        <f t="shared" ref="AU383:AU384" ca="1" si="2228">AC383-$AX383</f>
        <v>-2.8975623128840056</v>
      </c>
      <c r="AV383" s="10">
        <f t="shared" ref="AV383:AV384" ca="1" si="2229">AD383-$AX383</f>
        <v>-4.767627317107447</v>
      </c>
      <c r="AW383" s="10">
        <f t="shared" ref="AW383:AW384" ca="1" si="2230">AE383-$AX383</f>
        <v>1.2443782239114896</v>
      </c>
      <c r="AX383" s="18">
        <f ca="1">AVERAGE(X383:AC383)</f>
        <v>42.575846495189637</v>
      </c>
      <c r="AY383" s="10">
        <f ca="1">AG383-$X383</f>
        <v>1.2166012166012123</v>
      </c>
      <c r="AZ383" s="10">
        <f t="shared" ref="AZ383:AZ384" ca="1" si="2231">AH383-$X383</f>
        <v>9.8161098161098153</v>
      </c>
      <c r="BA383" s="10">
        <f t="shared" ref="BA383:BA384" ca="1" si="2232">AI383-$X383</f>
        <v>1.4245014245014218</v>
      </c>
      <c r="BB383" s="10">
        <f t="shared" ref="BB383:BB384" ca="1" si="2233">AJ383-$X383</f>
        <v>2.586758650376936</v>
      </c>
      <c r="BC383" s="10">
        <f t="shared" ref="BC383:BC384" ca="1" si="2234">AK383-$X383</f>
        <v>-7.4744427685604151</v>
      </c>
      <c r="BD383" s="10">
        <f t="shared" ref="BD383:BD384" ca="1" si="2235">AL383-$X383</f>
        <v>0.98494098494098381</v>
      </c>
      <c r="BE383" s="10">
        <f t="shared" ref="BE383:BE384" ca="1" si="2236">AM383-$X383</f>
        <v>-2.6658526658526682</v>
      </c>
      <c r="BF383" s="10">
        <f t="shared" ref="BF383:BF384" ca="1" si="2237">AN383-$X383</f>
        <v>-5.9555968882393771</v>
      </c>
      <c r="BG383" s="10">
        <f t="shared" ref="BG383:BG384" ca="1" si="2238">AO383-$X383</f>
        <v>-6.1328535012745533</v>
      </c>
      <c r="BI383" s="3">
        <f ca="1">Y383-Z383</f>
        <v>-2.9088730613059965</v>
      </c>
      <c r="BJ383" s="3">
        <f ca="1">AG383-AH383</f>
        <v>-8.5995085995086029</v>
      </c>
      <c r="BK383" s="3">
        <f ca="1">AI383-AJ383</f>
        <v>-1.1622572258755142</v>
      </c>
      <c r="BL383" s="3">
        <f ca="1">AK383-AL383</f>
        <v>-8.4593837535013989</v>
      </c>
    </row>
    <row r="384" spans="1:64">
      <c r="B384" t="s">
        <v>10</v>
      </c>
      <c r="C384">
        <f ca="1">INDIRECT(ADDRESS(233,3,1,TRUE,C381))</f>
        <v>289</v>
      </c>
      <c r="D384">
        <f t="shared" ref="D384:J384" ca="1" si="2239">INDIRECT(ADDRESS(233,3,1,TRUE,D381))</f>
        <v>86</v>
      </c>
      <c r="E384">
        <f t="shared" ca="1" si="2239"/>
        <v>94</v>
      </c>
      <c r="F384">
        <f t="shared" ca="1" si="2239"/>
        <v>144</v>
      </c>
      <c r="G384">
        <f t="shared" ca="1" si="2239"/>
        <v>135</v>
      </c>
      <c r="H384">
        <f t="shared" ca="1" si="2239"/>
        <v>101</v>
      </c>
      <c r="I384">
        <f t="shared" ca="1" si="2239"/>
        <v>95</v>
      </c>
      <c r="J384">
        <f t="shared" ca="1" si="2239"/>
        <v>159</v>
      </c>
      <c r="K384">
        <f t="shared" ref="K384:L384" ca="1" si="2240">INDIRECT(ADDRESS(233,3,1,TRUE,K381))</f>
        <v>144</v>
      </c>
      <c r="L384">
        <f t="shared" ca="1" si="2240"/>
        <v>59</v>
      </c>
      <c r="M384">
        <f t="shared" ref="M384:N384" ca="1" si="2241">INDIRECT(ADDRESS(233,3,1,TRUE,M381))</f>
        <v>93</v>
      </c>
      <c r="N384">
        <f t="shared" ca="1" si="2241"/>
        <v>139</v>
      </c>
      <c r="O384">
        <f t="shared" ref="O384:Q384" ca="1" si="2242">INDIRECT(ADDRESS(233,3,1,TRUE,O381))</f>
        <v>31</v>
      </c>
      <c r="P384">
        <f t="shared" ca="1" si="2242"/>
        <v>31</v>
      </c>
      <c r="Q384">
        <f t="shared" ca="1" si="2242"/>
        <v>173</v>
      </c>
      <c r="R384">
        <f t="shared" ref="R384:S384" ca="1" si="2243">INDIRECT(ADDRESS(233,3,1,TRUE,R381))</f>
        <v>276</v>
      </c>
      <c r="S384">
        <f t="shared" ca="1" si="2243"/>
        <v>13</v>
      </c>
      <c r="V384" s="9"/>
      <c r="W384" s="4" t="s">
        <v>10</v>
      </c>
      <c r="X384" s="7">
        <f ca="1">C384*100/C$151</f>
        <v>27.445394112060779</v>
      </c>
      <c r="Y384" s="7">
        <f t="shared" ca="1" si="2218"/>
        <v>25.903614457831324</v>
      </c>
      <c r="Z384" s="7">
        <f t="shared" ca="1" si="2218"/>
        <v>25.966850828729282</v>
      </c>
      <c r="AA384" s="7">
        <f t="shared" ca="1" si="2218"/>
        <v>25.486725663716815</v>
      </c>
      <c r="AB384" s="7">
        <f t="shared" ca="1" si="2218"/>
        <v>29.284164859002168</v>
      </c>
      <c r="AC384" s="7">
        <f t="shared" ca="1" si="2218"/>
        <v>27.077747989276141</v>
      </c>
      <c r="AD384" s="7">
        <f t="shared" ca="1" si="2218"/>
        <v>26.027397260273972</v>
      </c>
      <c r="AE384" s="7">
        <f t="shared" ca="1" si="2218"/>
        <v>25.521669341894061</v>
      </c>
      <c r="AF384" s="11" t="s">
        <v>10</v>
      </c>
      <c r="AG384" s="7">
        <f t="shared" ca="1" si="2219"/>
        <v>29.937629937629939</v>
      </c>
      <c r="AH384" s="7">
        <f t="shared" ca="1" si="2219"/>
        <v>22.348484848484848</v>
      </c>
      <c r="AI384" s="7">
        <f t="shared" ca="1" si="2219"/>
        <v>31.103678929765888</v>
      </c>
      <c r="AJ384" s="7">
        <f t="shared" ca="1" si="2219"/>
        <v>27.634194831013918</v>
      </c>
      <c r="AK384" s="7">
        <f t="shared" ca="1" si="2219"/>
        <v>30.392156862745097</v>
      </c>
      <c r="AL384" s="7">
        <f t="shared" ca="1" si="2219"/>
        <v>22.142857142857142</v>
      </c>
      <c r="AM384" s="7">
        <f t="shared" ca="1" si="2219"/>
        <v>27.460317460317459</v>
      </c>
      <c r="AN384" s="7">
        <f t="shared" ca="1" si="2219"/>
        <v>23.834196891191709</v>
      </c>
      <c r="AO384" s="7">
        <f t="shared" ca="1" si="2219"/>
        <v>22.807017543859651</v>
      </c>
      <c r="AQ384" s="10">
        <f ca="1">Y384-$AX384</f>
        <v>-0.95713519393808966</v>
      </c>
      <c r="AR384" s="10">
        <f t="shared" ca="1" si="2225"/>
        <v>-0.89389882304013213</v>
      </c>
      <c r="AS384" s="10">
        <f t="shared" ca="1" si="2226"/>
        <v>-1.3740239880525991</v>
      </c>
      <c r="AT384" s="10">
        <f t="shared" ca="1" si="2227"/>
        <v>2.4234152072327539</v>
      </c>
      <c r="AU384" s="10">
        <f t="shared" ca="1" si="2228"/>
        <v>0.21699833750672681</v>
      </c>
      <c r="AV384" s="10">
        <f t="shared" ca="1" si="2229"/>
        <v>-0.83335239149544194</v>
      </c>
      <c r="AW384" s="10">
        <f t="shared" ca="1" si="2230"/>
        <v>-1.339080309875353</v>
      </c>
      <c r="AX384" s="18">
        <f ca="1">AVERAGE(X384:AC384)</f>
        <v>26.860749651769414</v>
      </c>
      <c r="AY384" s="10">
        <f ca="1">AG384-$X384</f>
        <v>2.4922358255691606</v>
      </c>
      <c r="AZ384" s="10">
        <f t="shared" ca="1" si="2231"/>
        <v>-5.096909263575931</v>
      </c>
      <c r="BA384" s="10">
        <f t="shared" ca="1" si="2232"/>
        <v>3.658284817705109</v>
      </c>
      <c r="BB384" s="10">
        <f t="shared" ca="1" si="2233"/>
        <v>0.18880071895313932</v>
      </c>
      <c r="BC384" s="10">
        <f t="shared" ca="1" si="2234"/>
        <v>2.9467627506843179</v>
      </c>
      <c r="BD384" s="10">
        <f t="shared" ca="1" si="2235"/>
        <v>-5.3025369692036364</v>
      </c>
      <c r="BE384" s="10">
        <f t="shared" ca="1" si="2236"/>
        <v>1.4923348256679958E-2</v>
      </c>
      <c r="BF384" s="10">
        <f t="shared" ca="1" si="2237"/>
        <v>-3.6111972208690695</v>
      </c>
      <c r="BG384" s="10">
        <f t="shared" ca="1" si="2238"/>
        <v>-4.638376568201128</v>
      </c>
      <c r="BI384" s="3">
        <f ca="1">Y384-Z384</f>
        <v>-6.3236370897957528E-2</v>
      </c>
      <c r="BJ384" s="3">
        <f ca="1">AG384-AH384</f>
        <v>7.5891450891450916</v>
      </c>
      <c r="BK384" s="3">
        <f ca="1">AI384-AJ384</f>
        <v>3.4694840987519697</v>
      </c>
      <c r="BL384" s="3">
        <f ca="1">AK384-AL384</f>
        <v>8.2492997198879543</v>
      </c>
    </row>
    <row r="385" spans="1:64">
      <c r="B385">
        <f ca="1">SUM(C383:C384)</f>
        <v>760</v>
      </c>
      <c r="U385" s="1" t="s">
        <v>88</v>
      </c>
      <c r="X385" s="7"/>
      <c r="Y385" s="7"/>
      <c r="Z385" s="7"/>
      <c r="AA385" s="7"/>
      <c r="AB385" s="7"/>
      <c r="AC385" s="7"/>
      <c r="AD385" s="7"/>
      <c r="AE385" s="7"/>
      <c r="AG385" s="7"/>
      <c r="AH385" s="7"/>
      <c r="AI385" s="7"/>
      <c r="AJ385" s="7"/>
      <c r="AX385" s="19"/>
    </row>
    <row r="386" spans="1:64">
      <c r="A386" s="1" t="s">
        <v>88</v>
      </c>
      <c r="B386" t="s">
        <v>92</v>
      </c>
      <c r="C386">
        <f ca="1">INDIRECT(ADDRESS(236,1,1,TRUE,C381))-B$151</f>
        <v>234</v>
      </c>
      <c r="D386">
        <f t="shared" ref="D386:J386" ca="1" si="2244">INDIRECT(ADDRESS(236,1,1,TRUE,D381))</f>
        <v>87</v>
      </c>
      <c r="E386">
        <f t="shared" ca="1" si="2244"/>
        <v>90</v>
      </c>
      <c r="F386">
        <f t="shared" ca="1" si="2244"/>
        <v>141</v>
      </c>
      <c r="G386">
        <f t="shared" ca="1" si="2244"/>
        <v>122</v>
      </c>
      <c r="H386">
        <f t="shared" ca="1" si="2244"/>
        <v>107</v>
      </c>
      <c r="I386">
        <f t="shared" ca="1" si="2244"/>
        <v>113</v>
      </c>
      <c r="J386">
        <f t="shared" ca="1" si="2244"/>
        <v>166</v>
      </c>
      <c r="K386">
        <f t="shared" ref="K386:L386" ca="1" si="2245">INDIRECT(ADDRESS(236,1,1,TRUE,K381))</f>
        <v>89</v>
      </c>
      <c r="L386">
        <f t="shared" ca="1" si="2245"/>
        <v>45</v>
      </c>
      <c r="M386">
        <f t="shared" ref="M386:N386" ca="1" si="2246">INDIRECT(ADDRESS(236,1,1,TRUE,M381))</f>
        <v>49</v>
      </c>
      <c r="N386">
        <f t="shared" ca="1" si="2246"/>
        <v>97</v>
      </c>
      <c r="O386">
        <f t="shared" ref="O386:Q386" ca="1" si="2247">INDIRECT(ADDRESS(236,1,1,TRUE,O381))</f>
        <v>30</v>
      </c>
      <c r="P386">
        <f t="shared" ca="1" si="2247"/>
        <v>36</v>
      </c>
      <c r="Q386">
        <f t="shared" ca="1" si="2247"/>
        <v>159</v>
      </c>
      <c r="R386">
        <f t="shared" ref="R386:S386" ca="1" si="2248">INDIRECT(ADDRESS(236,1,1,TRUE,R381))</f>
        <v>381</v>
      </c>
      <c r="S386">
        <f t="shared" ca="1" si="2248"/>
        <v>19</v>
      </c>
      <c r="W386" s="4" t="s">
        <v>92</v>
      </c>
      <c r="X386" s="7">
        <f ca="1">C386*100/C$151</f>
        <v>22.222222222222221</v>
      </c>
      <c r="Y386" s="7">
        <f t="shared" ref="Y386:AE388" ca="1" si="2249">D386*100/D$6</f>
        <v>26.204819277108435</v>
      </c>
      <c r="Z386" s="7">
        <f t="shared" ca="1" si="2249"/>
        <v>24.861878453038674</v>
      </c>
      <c r="AA386" s="7">
        <f t="shared" ca="1" si="2249"/>
        <v>24.955752212389381</v>
      </c>
      <c r="AB386" s="7">
        <f t="shared" ca="1" si="2249"/>
        <v>26.464208242950107</v>
      </c>
      <c r="AC386" s="7">
        <f t="shared" ca="1" si="2249"/>
        <v>28.68632707774799</v>
      </c>
      <c r="AD386" s="7">
        <f t="shared" ca="1" si="2249"/>
        <v>30.958904109589042</v>
      </c>
      <c r="AE386" s="7">
        <f t="shared" ca="1" si="2249"/>
        <v>26.645264847512038</v>
      </c>
      <c r="AF386" s="11" t="s">
        <v>92</v>
      </c>
      <c r="AG386" s="7">
        <f t="shared" ref="AG386:AO388" ca="1" si="2250">K386*100/K$6</f>
        <v>18.503118503118504</v>
      </c>
      <c r="AH386" s="7">
        <f t="shared" ca="1" si="2250"/>
        <v>17.045454545454547</v>
      </c>
      <c r="AI386" s="7">
        <f t="shared" ca="1" si="2250"/>
        <v>16.387959866220736</v>
      </c>
      <c r="AJ386" s="7">
        <f t="shared" ca="1" si="2250"/>
        <v>19.284294234592444</v>
      </c>
      <c r="AK386" s="7">
        <f t="shared" ca="1" si="2250"/>
        <v>29.411764705882351</v>
      </c>
      <c r="AL386" s="7">
        <f t="shared" ca="1" si="2250"/>
        <v>25.714285714285715</v>
      </c>
      <c r="AM386" s="7">
        <f t="shared" ca="1" si="2250"/>
        <v>25.238095238095237</v>
      </c>
      <c r="AN386" s="7">
        <f t="shared" ca="1" si="2250"/>
        <v>32.901554404145081</v>
      </c>
      <c r="AO386" s="7">
        <f t="shared" ca="1" si="2250"/>
        <v>33.333333333333336</v>
      </c>
      <c r="AX386" s="19"/>
    </row>
    <row r="387" spans="1:64">
      <c r="B387" t="s">
        <v>9</v>
      </c>
      <c r="C387">
        <f ca="1">INDIRECT(ADDRESS(236,2,1,TRUE,C381))</f>
        <v>272</v>
      </c>
      <c r="D387">
        <f t="shared" ref="D387:J387" ca="1" si="2251">INDIRECT(ADDRESS(236,2,1,TRUE,D381))</f>
        <v>80</v>
      </c>
      <c r="E387">
        <f t="shared" ca="1" si="2251"/>
        <v>93</v>
      </c>
      <c r="F387">
        <f t="shared" ca="1" si="2251"/>
        <v>154</v>
      </c>
      <c r="G387">
        <f t="shared" ca="1" si="2251"/>
        <v>93</v>
      </c>
      <c r="H387">
        <f t="shared" ca="1" si="2251"/>
        <v>98</v>
      </c>
      <c r="I387">
        <f t="shared" ca="1" si="2251"/>
        <v>88</v>
      </c>
      <c r="J387">
        <f t="shared" ca="1" si="2251"/>
        <v>147</v>
      </c>
      <c r="K387">
        <f t="shared" ref="K387:L387" ca="1" si="2252">INDIRECT(ADDRESS(236,2,1,TRUE,K381))</f>
        <v>137</v>
      </c>
      <c r="L387">
        <f t="shared" ca="1" si="2252"/>
        <v>70</v>
      </c>
      <c r="M387">
        <f t="shared" ref="M387:N387" ca="1" si="2253">INDIRECT(ADDRESS(236,2,1,TRUE,M381))</f>
        <v>78</v>
      </c>
      <c r="N387">
        <f t="shared" ca="1" si="2253"/>
        <v>127</v>
      </c>
      <c r="O387">
        <f t="shared" ref="O387:Q387" ca="1" si="2254">INDIRECT(ADDRESS(236,2,1,TRUE,O381))</f>
        <v>26</v>
      </c>
      <c r="P387">
        <f t="shared" ca="1" si="2254"/>
        <v>32</v>
      </c>
      <c r="Q387">
        <f t="shared" ca="1" si="2254"/>
        <v>153</v>
      </c>
      <c r="R387">
        <f t="shared" ref="R387:S387" ca="1" si="2255">INDIRECT(ADDRESS(236,2,1,TRUE,R381))</f>
        <v>258</v>
      </c>
      <c r="S387">
        <f t="shared" ca="1" si="2255"/>
        <v>14</v>
      </c>
      <c r="W387" s="4" t="s">
        <v>9</v>
      </c>
      <c r="X387" s="7">
        <f ca="1">C387*100/C$151</f>
        <v>25.830959164292498</v>
      </c>
      <c r="Y387" s="7">
        <f t="shared" ca="1" si="2249"/>
        <v>24.096385542168676</v>
      </c>
      <c r="Z387" s="7">
        <f t="shared" ca="1" si="2249"/>
        <v>25.69060773480663</v>
      </c>
      <c r="AA387" s="7">
        <f t="shared" ca="1" si="2249"/>
        <v>27.256637168141594</v>
      </c>
      <c r="AB387" s="7">
        <f t="shared" ca="1" si="2249"/>
        <v>20.17353579175705</v>
      </c>
      <c r="AC387" s="7">
        <f t="shared" ca="1" si="2249"/>
        <v>26.273458445040216</v>
      </c>
      <c r="AD387" s="7">
        <f t="shared" ca="1" si="2249"/>
        <v>24.109589041095891</v>
      </c>
      <c r="AE387" s="7">
        <f t="shared" ca="1" si="2249"/>
        <v>23.59550561797753</v>
      </c>
      <c r="AF387" s="11" t="s">
        <v>9</v>
      </c>
      <c r="AG387" s="7">
        <f t="shared" ca="1" si="2250"/>
        <v>28.482328482328484</v>
      </c>
      <c r="AH387" s="7">
        <f t="shared" ca="1" si="2250"/>
        <v>26.515151515151516</v>
      </c>
      <c r="AI387" s="7">
        <f t="shared" ca="1" si="2250"/>
        <v>26.086956521739129</v>
      </c>
      <c r="AJ387" s="7">
        <f t="shared" ca="1" si="2250"/>
        <v>25.248508946322069</v>
      </c>
      <c r="AK387" s="7">
        <f t="shared" ca="1" si="2250"/>
        <v>25.490196078431371</v>
      </c>
      <c r="AL387" s="7">
        <f t="shared" ca="1" si="2250"/>
        <v>22.857142857142858</v>
      </c>
      <c r="AM387" s="7">
        <f t="shared" ca="1" si="2250"/>
        <v>24.285714285714285</v>
      </c>
      <c r="AN387" s="7">
        <f t="shared" ca="1" si="2250"/>
        <v>22.279792746113991</v>
      </c>
      <c r="AO387" s="7">
        <f t="shared" ca="1" si="2250"/>
        <v>24.561403508771932</v>
      </c>
      <c r="AQ387" s="10">
        <f ca="1">Y387-$AX387</f>
        <v>-0.79054509886576696</v>
      </c>
      <c r="AR387" s="10">
        <f t="shared" ref="AR387:AR388" ca="1" si="2256">Z387-$AX387</f>
        <v>0.80367709377218688</v>
      </c>
      <c r="AS387" s="10">
        <f t="shared" ref="AS387:AS388" ca="1" si="2257">AA387-$AX387</f>
        <v>2.3697065271071516</v>
      </c>
      <c r="AT387" s="10">
        <f t="shared" ref="AT387:AT388" ca="1" si="2258">AB387-$AX387</f>
        <v>-4.7133948492773925</v>
      </c>
      <c r="AU387" s="10">
        <f t="shared" ref="AU387:AU388" ca="1" si="2259">AC387-$AX387</f>
        <v>1.3865278040057731</v>
      </c>
      <c r="AV387" s="10">
        <f t="shared" ref="AV387:AV388" ca="1" si="2260">AD387-$AX387</f>
        <v>-0.77734159993855201</v>
      </c>
      <c r="AW387" s="10">
        <f t="shared" ref="AW387:AW388" ca="1" si="2261">AE387-$AX387</f>
        <v>-1.2914250230569131</v>
      </c>
      <c r="AX387" s="18">
        <f ca="1">AVERAGE(X387:AC387)</f>
        <v>24.886930641034443</v>
      </c>
      <c r="AY387" s="10">
        <f ca="1">AG387-$X387</f>
        <v>2.6513693180359859</v>
      </c>
      <c r="AZ387" s="10">
        <f t="shared" ref="AZ387:AZ388" ca="1" si="2262">AH387-$X387</f>
        <v>0.68419235085901775</v>
      </c>
      <c r="BA387" s="10">
        <f t="shared" ref="BA387:BA388" ca="1" si="2263">AI387-$X387</f>
        <v>0.25599735744663121</v>
      </c>
      <c r="BB387" s="10">
        <f t="shared" ref="BB387:BB388" ca="1" si="2264">AJ387-$X387</f>
        <v>-0.58245021797042895</v>
      </c>
      <c r="BC387" s="10">
        <f t="shared" ref="BC387:BC388" ca="1" si="2265">AK387-$X387</f>
        <v>-0.34076308586112702</v>
      </c>
      <c r="BD387" s="10">
        <f t="shared" ref="BD387:BD388" ca="1" si="2266">AL387-$X387</f>
        <v>-2.9738163071496402</v>
      </c>
      <c r="BE387" s="10">
        <f t="shared" ref="BE387:BE388" ca="1" si="2267">AM387-$X387</f>
        <v>-1.5452448785782131</v>
      </c>
      <c r="BF387" s="10">
        <f t="shared" ref="BF387:BF388" ca="1" si="2268">AN387-$X387</f>
        <v>-3.5511664181785072</v>
      </c>
      <c r="BG387" s="10">
        <f t="shared" ref="BG387:BG388" ca="1" si="2269">AO387-$X387</f>
        <v>-1.2695556555205663</v>
      </c>
      <c r="BI387" s="3">
        <f ca="1">Y387-Z387</f>
        <v>-1.5942221926379538</v>
      </c>
      <c r="BJ387" s="3">
        <f ca="1">AG387-AH387</f>
        <v>1.9671769671769681</v>
      </c>
      <c r="BK387" s="3">
        <f ca="1">AI387-AJ387</f>
        <v>0.83844757541706016</v>
      </c>
      <c r="BL387" s="3">
        <f ca="1">AK387-AL387</f>
        <v>2.6330532212885132</v>
      </c>
    </row>
    <row r="388" spans="1:64">
      <c r="B388" t="s">
        <v>10</v>
      </c>
      <c r="C388">
        <f ca="1">INDIRECT(ADDRESS(236,3,1,TRUE,C381))</f>
        <v>543</v>
      </c>
      <c r="D388">
        <f t="shared" ref="D388:J388" ca="1" si="2270">INDIRECT(ADDRESS(236,3,1,TRUE,D381))</f>
        <v>165</v>
      </c>
      <c r="E388">
        <f t="shared" ca="1" si="2270"/>
        <v>179</v>
      </c>
      <c r="F388">
        <f t="shared" ca="1" si="2270"/>
        <v>270</v>
      </c>
      <c r="G388">
        <f t="shared" ca="1" si="2270"/>
        <v>246</v>
      </c>
      <c r="H388">
        <f t="shared" ca="1" si="2270"/>
        <v>168</v>
      </c>
      <c r="I388">
        <f t="shared" ca="1" si="2270"/>
        <v>164</v>
      </c>
      <c r="J388">
        <f t="shared" ca="1" si="2270"/>
        <v>310</v>
      </c>
      <c r="K388">
        <f t="shared" ref="K388:L388" ca="1" si="2271">INDIRECT(ADDRESS(236,3,1,TRUE,K381))</f>
        <v>255</v>
      </c>
      <c r="L388">
        <f t="shared" ca="1" si="2271"/>
        <v>149</v>
      </c>
      <c r="M388">
        <f t="shared" ref="M388:N388" ca="1" si="2272">INDIRECT(ADDRESS(236,3,1,TRUE,M381))</f>
        <v>172</v>
      </c>
      <c r="N388">
        <f t="shared" ca="1" si="2272"/>
        <v>279</v>
      </c>
      <c r="O388">
        <f t="shared" ref="O388:Q388" ca="1" si="2273">INDIRECT(ADDRESS(236,3,1,TRUE,O381))</f>
        <v>46</v>
      </c>
      <c r="P388">
        <f t="shared" ca="1" si="2273"/>
        <v>72</v>
      </c>
      <c r="Q388">
        <f t="shared" ca="1" si="2273"/>
        <v>318</v>
      </c>
      <c r="R388">
        <f t="shared" ref="R388:S388" ca="1" si="2274">INDIRECT(ADDRESS(236,3,1,TRUE,R381))</f>
        <v>519</v>
      </c>
      <c r="S388">
        <f t="shared" ca="1" si="2274"/>
        <v>24</v>
      </c>
      <c r="V388" s="9"/>
      <c r="W388" s="4" t="s">
        <v>10</v>
      </c>
      <c r="X388" s="7">
        <f ca="1">C388*100/C$151</f>
        <v>51.566951566951566</v>
      </c>
      <c r="Y388" s="7">
        <f t="shared" ca="1" si="2249"/>
        <v>49.69879518072289</v>
      </c>
      <c r="Z388" s="7">
        <f t="shared" ca="1" si="2249"/>
        <v>49.447513812154696</v>
      </c>
      <c r="AA388" s="7">
        <f t="shared" ca="1" si="2249"/>
        <v>47.787610619469028</v>
      </c>
      <c r="AB388" s="7">
        <f t="shared" ca="1" si="2249"/>
        <v>53.362255965292839</v>
      </c>
      <c r="AC388" s="7">
        <f t="shared" ca="1" si="2249"/>
        <v>45.040214477211798</v>
      </c>
      <c r="AD388" s="7">
        <f t="shared" ca="1" si="2249"/>
        <v>44.93150684931507</v>
      </c>
      <c r="AE388" s="7">
        <f t="shared" ca="1" si="2249"/>
        <v>49.759229534510432</v>
      </c>
      <c r="AF388" s="11" t="s">
        <v>10</v>
      </c>
      <c r="AG388" s="7">
        <f t="shared" ca="1" si="2250"/>
        <v>53.014553014553016</v>
      </c>
      <c r="AH388" s="7">
        <f t="shared" ca="1" si="2250"/>
        <v>56.439393939393938</v>
      </c>
      <c r="AI388" s="7">
        <f t="shared" ca="1" si="2250"/>
        <v>57.525083612040135</v>
      </c>
      <c r="AJ388" s="7">
        <f t="shared" ca="1" si="2250"/>
        <v>55.467196819085487</v>
      </c>
      <c r="AK388" s="7">
        <f t="shared" ca="1" si="2250"/>
        <v>45.098039215686278</v>
      </c>
      <c r="AL388" s="7">
        <f t="shared" ca="1" si="2250"/>
        <v>51.428571428571431</v>
      </c>
      <c r="AM388" s="7">
        <f t="shared" ca="1" si="2250"/>
        <v>50.476190476190474</v>
      </c>
      <c r="AN388" s="7">
        <f t="shared" ca="1" si="2250"/>
        <v>44.818652849740936</v>
      </c>
      <c r="AO388" s="7">
        <f t="shared" ca="1" si="2250"/>
        <v>42.10526315789474</v>
      </c>
      <c r="AQ388" s="10">
        <f ca="1">Y388-$AX388</f>
        <v>0.21490491042241899</v>
      </c>
      <c r="AR388" s="10">
        <f t="shared" ca="1" si="2256"/>
        <v>-3.6376458145774393E-2</v>
      </c>
      <c r="AS388" s="10">
        <f t="shared" ca="1" si="2257"/>
        <v>-1.6962796508314426</v>
      </c>
      <c r="AT388" s="10">
        <f t="shared" ca="1" si="2258"/>
        <v>3.8783656949923682</v>
      </c>
      <c r="AU388" s="10">
        <f t="shared" ca="1" si="2259"/>
        <v>-4.4436757930886728</v>
      </c>
      <c r="AV388" s="10">
        <f t="shared" ca="1" si="2260"/>
        <v>-4.5523834209854002</v>
      </c>
      <c r="AW388" s="10">
        <f t="shared" ca="1" si="2261"/>
        <v>0.27533926420996124</v>
      </c>
      <c r="AX388" s="18">
        <f ca="1">AVERAGE(X388:AC388)</f>
        <v>49.483890270300471</v>
      </c>
      <c r="AY388" s="10">
        <f ca="1">AG388-$X388</f>
        <v>1.4476014476014498</v>
      </c>
      <c r="AZ388" s="10">
        <f t="shared" ca="1" si="2262"/>
        <v>4.8724423724423715</v>
      </c>
      <c r="BA388" s="10">
        <f t="shared" ca="1" si="2263"/>
        <v>5.9581320450885684</v>
      </c>
      <c r="BB388" s="10">
        <f t="shared" ca="1" si="2264"/>
        <v>3.9002452521339208</v>
      </c>
      <c r="BC388" s="10">
        <f t="shared" ca="1" si="2265"/>
        <v>-6.4689123512652884</v>
      </c>
      <c r="BD388" s="10">
        <f t="shared" ca="1" si="2266"/>
        <v>-0.13838013838013552</v>
      </c>
      <c r="BE388" s="10">
        <f t="shared" ca="1" si="2267"/>
        <v>-1.0907610907610916</v>
      </c>
      <c r="BF388" s="10">
        <f t="shared" ca="1" si="2268"/>
        <v>-6.7482987172106306</v>
      </c>
      <c r="BG388" s="10">
        <f t="shared" ca="1" si="2269"/>
        <v>-9.4616884090568263</v>
      </c>
      <c r="BI388" s="3">
        <f ca="1">Y388-Z388</f>
        <v>0.25128136856819339</v>
      </c>
      <c r="BJ388" s="3">
        <f ca="1">AG388-AH388</f>
        <v>-3.4248409248409217</v>
      </c>
      <c r="BK388" s="3">
        <f ca="1">AI388-AJ388</f>
        <v>2.0578867929546476</v>
      </c>
      <c r="BL388" s="3">
        <f ca="1">AK388-AL388</f>
        <v>-6.3305322128851529</v>
      </c>
    </row>
    <row r="389" spans="1:64">
      <c r="B389">
        <f ca="1">SUM(C387:C388)</f>
        <v>815</v>
      </c>
      <c r="Y389" s="7"/>
      <c r="Z389" s="7"/>
      <c r="AA389" s="7"/>
      <c r="AB389" s="7"/>
      <c r="AC389" s="7"/>
      <c r="AG389" s="7"/>
      <c r="AX389" s="19"/>
    </row>
    <row r="390" spans="1:64">
      <c r="C390" t="s">
        <v>102</v>
      </c>
      <c r="D390" t="s">
        <v>103</v>
      </c>
      <c r="E390" t="s">
        <v>104</v>
      </c>
      <c r="F390" t="s">
        <v>97</v>
      </c>
      <c r="G390" t="s">
        <v>98</v>
      </c>
      <c r="H390" t="s">
        <v>99</v>
      </c>
      <c r="I390" t="s">
        <v>100</v>
      </c>
      <c r="J390" t="s">
        <v>101</v>
      </c>
      <c r="K390" t="s">
        <v>106</v>
      </c>
      <c r="L390" t="s">
        <v>108</v>
      </c>
      <c r="M390" t="s">
        <v>109</v>
      </c>
      <c r="N390" t="s">
        <v>112</v>
      </c>
      <c r="O390" t="s">
        <v>117</v>
      </c>
      <c r="P390" t="s">
        <v>118</v>
      </c>
      <c r="Q390" t="s">
        <v>121</v>
      </c>
      <c r="R390" t="s">
        <v>119</v>
      </c>
      <c r="S390" t="s">
        <v>120</v>
      </c>
      <c r="U390" s="1" t="s">
        <v>89</v>
      </c>
      <c r="V390" s="1" t="s">
        <v>152</v>
      </c>
      <c r="X390" s="8" t="s">
        <v>102</v>
      </c>
      <c r="Y390" s="8" t="s">
        <v>103</v>
      </c>
      <c r="Z390" s="8" t="s">
        <v>104</v>
      </c>
      <c r="AA390" s="8" t="s">
        <v>97</v>
      </c>
      <c r="AB390" s="8" t="s">
        <v>98</v>
      </c>
      <c r="AC390" s="8" t="s">
        <v>99</v>
      </c>
      <c r="AD390" s="8" t="s">
        <v>100</v>
      </c>
      <c r="AE390" s="8" t="s">
        <v>101</v>
      </c>
      <c r="AG390" s="8" t="s">
        <v>106</v>
      </c>
      <c r="AH390" s="8" t="s">
        <v>108</v>
      </c>
      <c r="AI390" s="8" t="s">
        <v>109</v>
      </c>
      <c r="AJ390" s="8" t="s">
        <v>112</v>
      </c>
      <c r="AK390" s="12" t="s">
        <v>117</v>
      </c>
      <c r="AL390" s="12" t="s">
        <v>118</v>
      </c>
      <c r="AM390" s="12" t="s">
        <v>121</v>
      </c>
      <c r="AN390" s="12" t="s">
        <v>119</v>
      </c>
      <c r="AO390" s="12" t="s">
        <v>120</v>
      </c>
      <c r="AX390" s="19"/>
    </row>
    <row r="391" spans="1:64">
      <c r="A391" s="1" t="s">
        <v>89</v>
      </c>
      <c r="B391" t="s">
        <v>92</v>
      </c>
      <c r="C391">
        <f ca="1">INDIRECT(ADDRESS(239,1,1,TRUE,C390))-B$151</f>
        <v>286</v>
      </c>
      <c r="D391">
        <f t="shared" ref="D391:N391" ca="1" si="2275">INDIRECT(ADDRESS(239,1,1,TRUE,D390))</f>
        <v>100</v>
      </c>
      <c r="E391">
        <f t="shared" ca="1" si="2275"/>
        <v>106</v>
      </c>
      <c r="F391">
        <f t="shared" ca="1" si="2275"/>
        <v>159</v>
      </c>
      <c r="G391">
        <f t="shared" ca="1" si="2275"/>
        <v>138</v>
      </c>
      <c r="H391">
        <f t="shared" ca="1" si="2275"/>
        <v>114</v>
      </c>
      <c r="I391">
        <f t="shared" ca="1" si="2275"/>
        <v>134</v>
      </c>
      <c r="J391">
        <f t="shared" ca="1" si="2275"/>
        <v>191</v>
      </c>
      <c r="K391">
        <f t="shared" ca="1" si="2275"/>
        <v>116</v>
      </c>
      <c r="L391">
        <f t="shared" ca="1" si="2275"/>
        <v>55</v>
      </c>
      <c r="M391">
        <f t="shared" ca="1" si="2275"/>
        <v>59</v>
      </c>
      <c r="N391">
        <f t="shared" ca="1" si="2275"/>
        <v>118</v>
      </c>
      <c r="O391">
        <f t="shared" ref="O391:Q391" ca="1" si="2276">INDIRECT(ADDRESS(239,1,1,TRUE,O390))</f>
        <v>29</v>
      </c>
      <c r="P391">
        <f t="shared" ca="1" si="2276"/>
        <v>44</v>
      </c>
      <c r="Q391">
        <f t="shared" ca="1" si="2276"/>
        <v>189</v>
      </c>
      <c r="R391">
        <f t="shared" ref="R391:S391" ca="1" si="2277">INDIRECT(ADDRESS(239,1,1,TRUE,R390))</f>
        <v>432</v>
      </c>
      <c r="S391">
        <f t="shared" ca="1" si="2277"/>
        <v>20</v>
      </c>
      <c r="W391" s="4" t="s">
        <v>92</v>
      </c>
      <c r="X391" s="7">
        <f ca="1">C391*100/C$151</f>
        <v>27.160493827160494</v>
      </c>
      <c r="Y391" s="7">
        <f t="shared" ref="Y391:AE393" ca="1" si="2278">D391*100/D$6</f>
        <v>30.120481927710845</v>
      </c>
      <c r="Z391" s="7">
        <f t="shared" ca="1" si="2278"/>
        <v>29.281767955801104</v>
      </c>
      <c r="AA391" s="7">
        <f t="shared" ca="1" si="2278"/>
        <v>28.141592920353983</v>
      </c>
      <c r="AB391" s="7">
        <f t="shared" ca="1" si="2278"/>
        <v>29.934924078091107</v>
      </c>
      <c r="AC391" s="7">
        <f t="shared" ca="1" si="2278"/>
        <v>30.563002680965148</v>
      </c>
      <c r="AD391" s="7">
        <f t="shared" ca="1" si="2278"/>
        <v>36.712328767123289</v>
      </c>
      <c r="AE391" s="7">
        <f t="shared" ca="1" si="2278"/>
        <v>30.658105939004816</v>
      </c>
      <c r="AF391" s="11" t="s">
        <v>92</v>
      </c>
      <c r="AG391" s="7">
        <f t="shared" ref="AG391:AO393" ca="1" si="2279">K391*100/K$6</f>
        <v>24.116424116424117</v>
      </c>
      <c r="AH391" s="7">
        <f t="shared" ca="1" si="2279"/>
        <v>20.833333333333332</v>
      </c>
      <c r="AI391" s="7">
        <f t="shared" ca="1" si="2279"/>
        <v>19.732441471571907</v>
      </c>
      <c r="AJ391" s="7">
        <f t="shared" ca="1" si="2279"/>
        <v>23.459244532803179</v>
      </c>
      <c r="AK391" s="7">
        <f t="shared" ca="1" si="2279"/>
        <v>28.431372549019606</v>
      </c>
      <c r="AL391" s="7">
        <f t="shared" ca="1" si="2279"/>
        <v>31.428571428571427</v>
      </c>
      <c r="AM391" s="7">
        <f t="shared" ca="1" si="2279"/>
        <v>30</v>
      </c>
      <c r="AN391" s="7">
        <f t="shared" ca="1" si="2279"/>
        <v>37.305699481865283</v>
      </c>
      <c r="AO391" s="7">
        <f t="shared" ca="1" si="2279"/>
        <v>35.087719298245617</v>
      </c>
      <c r="AX391" s="19"/>
    </row>
    <row r="392" spans="1:64">
      <c r="B392" t="s">
        <v>9</v>
      </c>
      <c r="C392">
        <f ca="1">INDIRECT(ADDRESS(239,2,1,TRUE,C390))</f>
        <v>574</v>
      </c>
      <c r="D392">
        <f t="shared" ref="D392:J392" ca="1" si="2280">INDIRECT(ADDRESS(239,2,1,TRUE,D390))</f>
        <v>172</v>
      </c>
      <c r="E392">
        <f t="shared" ca="1" si="2280"/>
        <v>200</v>
      </c>
      <c r="F392">
        <f t="shared" ca="1" si="2280"/>
        <v>312</v>
      </c>
      <c r="G392">
        <f t="shared" ca="1" si="2280"/>
        <v>243</v>
      </c>
      <c r="H392">
        <f t="shared" ca="1" si="2280"/>
        <v>194</v>
      </c>
      <c r="I392">
        <f t="shared" ca="1" si="2280"/>
        <v>171</v>
      </c>
      <c r="J392">
        <f t="shared" ca="1" si="2280"/>
        <v>326</v>
      </c>
      <c r="K392">
        <f t="shared" ref="K392:L392" ca="1" si="2281">INDIRECT(ADDRESS(239,2,1,TRUE,K390))</f>
        <v>272</v>
      </c>
      <c r="L392">
        <f t="shared" ca="1" si="2281"/>
        <v>167</v>
      </c>
      <c r="M392">
        <f t="shared" ref="M392:N392" ca="1" si="2282">INDIRECT(ADDRESS(239,2,1,TRUE,M390))</f>
        <v>168</v>
      </c>
      <c r="N392">
        <f t="shared" ca="1" si="2282"/>
        <v>296</v>
      </c>
      <c r="O392">
        <f t="shared" ref="O392:Q392" ca="1" si="2283">INDIRECT(ADDRESS(239,2,1,TRUE,O390))</f>
        <v>59</v>
      </c>
      <c r="P392">
        <f t="shared" ca="1" si="2283"/>
        <v>77</v>
      </c>
      <c r="Q392">
        <f t="shared" ca="1" si="2283"/>
        <v>336</v>
      </c>
      <c r="R392">
        <f t="shared" ref="R392:S392" ca="1" si="2284">INDIRECT(ADDRESS(239,2,1,TRUE,R390))</f>
        <v>544</v>
      </c>
      <c r="S392">
        <f t="shared" ca="1" si="2284"/>
        <v>30</v>
      </c>
      <c r="W392" s="4" t="s">
        <v>9</v>
      </c>
      <c r="X392" s="7">
        <f ca="1">C392*100/C$151</f>
        <v>54.510921177587846</v>
      </c>
      <c r="Y392" s="7">
        <f t="shared" ca="1" si="2278"/>
        <v>51.807228915662648</v>
      </c>
      <c r="Z392" s="7">
        <f t="shared" ca="1" si="2278"/>
        <v>55.248618784530386</v>
      </c>
      <c r="AA392" s="7">
        <f t="shared" ca="1" si="2278"/>
        <v>55.221238938053098</v>
      </c>
      <c r="AB392" s="7">
        <f t="shared" ca="1" si="2278"/>
        <v>52.711496746203906</v>
      </c>
      <c r="AC392" s="7">
        <f t="shared" ca="1" si="2278"/>
        <v>52.010723860589813</v>
      </c>
      <c r="AD392" s="7">
        <f t="shared" ca="1" si="2278"/>
        <v>46.849315068493148</v>
      </c>
      <c r="AE392" s="7">
        <f t="shared" ca="1" si="2278"/>
        <v>52.327447833065811</v>
      </c>
      <c r="AF392" s="11" t="s">
        <v>9</v>
      </c>
      <c r="AG392" s="7">
        <f t="shared" ca="1" si="2279"/>
        <v>56.548856548856548</v>
      </c>
      <c r="AH392" s="7">
        <f t="shared" ca="1" si="2279"/>
        <v>63.257575757575758</v>
      </c>
      <c r="AI392" s="7">
        <f t="shared" ca="1" si="2279"/>
        <v>56.187290969899664</v>
      </c>
      <c r="AJ392" s="7">
        <f t="shared" ca="1" si="2279"/>
        <v>58.846918489065608</v>
      </c>
      <c r="AK392" s="7">
        <f t="shared" ca="1" si="2279"/>
        <v>57.843137254901961</v>
      </c>
      <c r="AL392" s="7">
        <f t="shared" ca="1" si="2279"/>
        <v>55</v>
      </c>
      <c r="AM392" s="7">
        <f t="shared" ca="1" si="2279"/>
        <v>53.333333333333336</v>
      </c>
      <c r="AN392" s="7">
        <f t="shared" ca="1" si="2279"/>
        <v>46.977547495682209</v>
      </c>
      <c r="AO392" s="7">
        <f t="shared" ca="1" si="2279"/>
        <v>52.631578947368418</v>
      </c>
      <c r="AQ392" s="10">
        <f ca="1">Y392-$AX392</f>
        <v>-1.7778091547752979</v>
      </c>
      <c r="AR392" s="10">
        <f t="shared" ref="AR392:AR393" ca="1" si="2285">Z392-$AX392</f>
        <v>1.6635807140924399</v>
      </c>
      <c r="AS392" s="10">
        <f t="shared" ref="AS392:AS393" ca="1" si="2286">AA392-$AX392</f>
        <v>1.6362008676151518</v>
      </c>
      <c r="AT392" s="10">
        <f t="shared" ref="AT392:AT393" ca="1" si="2287">AB392-$AX392</f>
        <v>-0.87354132423403996</v>
      </c>
      <c r="AU392" s="10">
        <f t="shared" ref="AU392:AU393" ca="1" si="2288">AC392-$AX392</f>
        <v>-1.5743142098481329</v>
      </c>
      <c r="AV392" s="10">
        <f t="shared" ref="AV392:AV393" ca="1" si="2289">AD392-$AX392</f>
        <v>-6.7357230019447982</v>
      </c>
      <c r="AW392" s="10">
        <f t="shared" ref="AW392:AW393" ca="1" si="2290">AE392-$AX392</f>
        <v>-1.2575902373721348</v>
      </c>
      <c r="AX392" s="18">
        <f ca="1">AVERAGE(X392:AC392)</f>
        <v>53.585038070437946</v>
      </c>
      <c r="AY392" s="10">
        <f ca="1">AG392-$X392</f>
        <v>2.0379353712687021</v>
      </c>
      <c r="AZ392" s="10">
        <f t="shared" ref="AZ392:AZ393" ca="1" si="2291">AH392-$X392</f>
        <v>8.7466545799879114</v>
      </c>
      <c r="BA392" s="10">
        <f t="shared" ref="BA392:BA393" ca="1" si="2292">AI392-$X392</f>
        <v>1.6763697923118173</v>
      </c>
      <c r="BB392" s="10">
        <f t="shared" ref="BB392:BB393" ca="1" si="2293">AJ392-$X392</f>
        <v>4.3359973114777617</v>
      </c>
      <c r="BC392" s="10">
        <f t="shared" ref="BC392:BC393" ca="1" si="2294">AK392-$X392</f>
        <v>3.332216077314115</v>
      </c>
      <c r="BD392" s="10">
        <f t="shared" ref="BD392:BD393" ca="1" si="2295">AL392-$X392</f>
        <v>0.48907882241215361</v>
      </c>
      <c r="BE392" s="10">
        <f t="shared" ref="BE392:BE393" ca="1" si="2296">AM392-$X392</f>
        <v>-1.1775878442545107</v>
      </c>
      <c r="BF392" s="10">
        <f t="shared" ref="BF392:BF393" ca="1" si="2297">AN392-$X392</f>
        <v>-7.5333736819056369</v>
      </c>
      <c r="BG392" s="10">
        <f t="shared" ref="BG392:BG393" ca="1" si="2298">AO392-$X392</f>
        <v>-1.8793422302194287</v>
      </c>
      <c r="BI392" s="3">
        <f ca="1">Y392-Z392</f>
        <v>-3.4413898688677378</v>
      </c>
      <c r="BJ392" s="3">
        <f ca="1">AG392-AH392</f>
        <v>-6.7087192087192093</v>
      </c>
      <c r="BK392" s="3">
        <f ca="1">AI392-AJ392</f>
        <v>-2.6596275191659444</v>
      </c>
      <c r="BL392" s="3">
        <f ca="1">AK392-AL392</f>
        <v>2.8431372549019613</v>
      </c>
    </row>
    <row r="393" spans="1:64">
      <c r="B393" t="s">
        <v>10</v>
      </c>
      <c r="C393">
        <f ca="1">INDIRECT(ADDRESS(239,3,1,TRUE,C390))</f>
        <v>189</v>
      </c>
      <c r="D393">
        <f t="shared" ref="D393:J393" ca="1" si="2299">INDIRECT(ADDRESS(239,3,1,TRUE,D390))</f>
        <v>60</v>
      </c>
      <c r="E393">
        <f t="shared" ca="1" si="2299"/>
        <v>56</v>
      </c>
      <c r="F393">
        <f t="shared" ca="1" si="2299"/>
        <v>94</v>
      </c>
      <c r="G393">
        <f t="shared" ca="1" si="2299"/>
        <v>80</v>
      </c>
      <c r="H393">
        <f t="shared" ca="1" si="2299"/>
        <v>65</v>
      </c>
      <c r="I393">
        <f t="shared" ca="1" si="2299"/>
        <v>60</v>
      </c>
      <c r="J393">
        <f t="shared" ca="1" si="2299"/>
        <v>106</v>
      </c>
      <c r="K393">
        <f t="shared" ref="K393:L393" ca="1" si="2300">INDIRECT(ADDRESS(239,3,1,TRUE,K390))</f>
        <v>93</v>
      </c>
      <c r="L393">
        <f t="shared" ca="1" si="2300"/>
        <v>42</v>
      </c>
      <c r="M393">
        <f t="shared" ref="M393:N393" ca="1" si="2301">INDIRECT(ADDRESS(239,3,1,TRUE,M390))</f>
        <v>72</v>
      </c>
      <c r="N393">
        <f t="shared" ca="1" si="2301"/>
        <v>89</v>
      </c>
      <c r="O393">
        <f t="shared" ref="O393:Q393" ca="1" si="2302">INDIRECT(ADDRESS(239,3,1,TRUE,O390))</f>
        <v>14</v>
      </c>
      <c r="P393">
        <f t="shared" ca="1" si="2302"/>
        <v>19</v>
      </c>
      <c r="Q393">
        <f t="shared" ca="1" si="2302"/>
        <v>105</v>
      </c>
      <c r="R393">
        <f t="shared" ref="R393:S393" ca="1" si="2303">INDIRECT(ADDRESS(239,3,1,TRUE,R390))</f>
        <v>182</v>
      </c>
      <c r="S393">
        <f t="shared" ca="1" si="2303"/>
        <v>7</v>
      </c>
      <c r="V393" s="9"/>
      <c r="W393" s="4" t="s">
        <v>10</v>
      </c>
      <c r="X393" s="7">
        <f ca="1">C393*100/C$151</f>
        <v>17.948717948717949</v>
      </c>
      <c r="Y393" s="7">
        <f t="shared" ca="1" si="2278"/>
        <v>18.072289156626507</v>
      </c>
      <c r="Z393" s="7">
        <f t="shared" ca="1" si="2278"/>
        <v>15.469613259668508</v>
      </c>
      <c r="AA393" s="7">
        <f t="shared" ca="1" si="2278"/>
        <v>16.63716814159292</v>
      </c>
      <c r="AB393" s="7">
        <f t="shared" ca="1" si="2278"/>
        <v>17.35357917570499</v>
      </c>
      <c r="AC393" s="7">
        <f t="shared" ca="1" si="2278"/>
        <v>17.426273458445039</v>
      </c>
      <c r="AD393" s="7">
        <f t="shared" ca="1" si="2278"/>
        <v>16.438356164383563</v>
      </c>
      <c r="AE393" s="7">
        <f t="shared" ca="1" si="2278"/>
        <v>17.014446227929373</v>
      </c>
      <c r="AF393" s="11" t="s">
        <v>10</v>
      </c>
      <c r="AG393" s="7">
        <f t="shared" ca="1" si="2279"/>
        <v>19.334719334719335</v>
      </c>
      <c r="AH393" s="7">
        <f t="shared" ca="1" si="2279"/>
        <v>15.909090909090908</v>
      </c>
      <c r="AI393" s="7">
        <f t="shared" ca="1" si="2279"/>
        <v>24.08026755852843</v>
      </c>
      <c r="AJ393" s="7">
        <f t="shared" ca="1" si="2279"/>
        <v>17.693836978131213</v>
      </c>
      <c r="AK393" s="7">
        <f t="shared" ca="1" si="2279"/>
        <v>13.725490196078431</v>
      </c>
      <c r="AL393" s="7">
        <f t="shared" ca="1" si="2279"/>
        <v>13.571428571428571</v>
      </c>
      <c r="AM393" s="7">
        <f t="shared" ca="1" si="2279"/>
        <v>16.666666666666668</v>
      </c>
      <c r="AN393" s="7">
        <f t="shared" ca="1" si="2279"/>
        <v>15.716753022452504</v>
      </c>
      <c r="AO393" s="7">
        <f t="shared" ca="1" si="2279"/>
        <v>12.280701754385966</v>
      </c>
      <c r="AQ393" s="10">
        <f ca="1">Y393-$AX393</f>
        <v>0.92101563316718682</v>
      </c>
      <c r="AR393" s="10">
        <f t="shared" ca="1" si="2285"/>
        <v>-1.6816602637908122</v>
      </c>
      <c r="AS393" s="10">
        <f t="shared" ca="1" si="2286"/>
        <v>-0.51410538186640053</v>
      </c>
      <c r="AT393" s="10">
        <f t="shared" ca="1" si="2287"/>
        <v>0.20230565224566988</v>
      </c>
      <c r="AU393" s="10">
        <f t="shared" ca="1" si="2288"/>
        <v>0.2749999349857184</v>
      </c>
      <c r="AV393" s="10">
        <f t="shared" ca="1" si="2289"/>
        <v>-0.71291735907575671</v>
      </c>
      <c r="AW393" s="10">
        <f t="shared" ca="1" si="2290"/>
        <v>-0.13682729552994743</v>
      </c>
      <c r="AX393" s="18">
        <f ca="1">AVERAGE(X393:AC393)</f>
        <v>17.15127352345932</v>
      </c>
      <c r="AY393" s="10">
        <f ca="1">AG393-$X393</f>
        <v>1.3860013860013858</v>
      </c>
      <c r="AZ393" s="10">
        <f t="shared" ca="1" si="2291"/>
        <v>-2.0396270396270406</v>
      </c>
      <c r="BA393" s="10">
        <f t="shared" ca="1" si="2292"/>
        <v>6.1315496098104809</v>
      </c>
      <c r="BB393" s="10">
        <f t="shared" ca="1" si="2293"/>
        <v>-0.25488097058673631</v>
      </c>
      <c r="BC393" s="10">
        <f t="shared" ca="1" si="2294"/>
        <v>-4.2232277526395183</v>
      </c>
      <c r="BD393" s="10">
        <f t="shared" ca="1" si="2295"/>
        <v>-4.3772893772893777</v>
      </c>
      <c r="BE393" s="10">
        <f t="shared" ca="1" si="2296"/>
        <v>-1.282051282051281</v>
      </c>
      <c r="BF393" s="10">
        <f t="shared" ca="1" si="2297"/>
        <v>-2.2319649262654444</v>
      </c>
      <c r="BG393" s="10">
        <f t="shared" ca="1" si="2298"/>
        <v>-5.6680161943319831</v>
      </c>
      <c r="BI393" s="3">
        <f ca="1">Y393-Z393</f>
        <v>2.6026758969579991</v>
      </c>
      <c r="BJ393" s="3">
        <f ca="1">AG393-AH393</f>
        <v>3.4256284256284264</v>
      </c>
      <c r="BK393" s="3">
        <f ca="1">AI393-AJ393</f>
        <v>6.3864305803972172</v>
      </c>
      <c r="BL393" s="3">
        <f ca="1">AK393-AL393</f>
        <v>0.1540616246498594</v>
      </c>
    </row>
    <row r="394" spans="1:64">
      <c r="B394">
        <f ca="1">SUM(C392:C393)</f>
        <v>763</v>
      </c>
      <c r="U394" s="1" t="s">
        <v>90</v>
      </c>
      <c r="X394" s="7"/>
      <c r="Y394" s="7"/>
      <c r="Z394" s="7"/>
      <c r="AA394" s="7"/>
      <c r="AB394" s="7"/>
      <c r="AC394" s="7"/>
      <c r="AD394" s="7"/>
      <c r="AE394" s="7"/>
      <c r="AG394" s="7"/>
      <c r="AH394" s="7"/>
      <c r="AI394" s="7"/>
      <c r="AJ394" s="7"/>
      <c r="AX394" s="19"/>
    </row>
    <row r="395" spans="1:64">
      <c r="A395" s="1" t="s">
        <v>90</v>
      </c>
      <c r="B395" t="s">
        <v>92</v>
      </c>
      <c r="C395">
        <f ca="1">INDIRECT(ADDRESS(242,1,1,TRUE,C390))-B$151</f>
        <v>272</v>
      </c>
      <c r="D395">
        <f t="shared" ref="D395:J395" ca="1" si="2304">INDIRECT(ADDRESS(242,1,1,TRUE,D390))</f>
        <v>96</v>
      </c>
      <c r="E395">
        <f t="shared" ca="1" si="2304"/>
        <v>99</v>
      </c>
      <c r="F395">
        <f t="shared" ca="1" si="2304"/>
        <v>153</v>
      </c>
      <c r="G395">
        <f t="shared" ca="1" si="2304"/>
        <v>131</v>
      </c>
      <c r="H395">
        <f t="shared" ca="1" si="2304"/>
        <v>110</v>
      </c>
      <c r="I395">
        <f t="shared" ca="1" si="2304"/>
        <v>130</v>
      </c>
      <c r="J395">
        <f t="shared" ca="1" si="2304"/>
        <v>188</v>
      </c>
      <c r="K395">
        <f t="shared" ref="K395:L395" ca="1" si="2305">INDIRECT(ADDRESS(242,1,1,TRUE,K390))</f>
        <v>113</v>
      </c>
      <c r="L395">
        <f t="shared" ca="1" si="2305"/>
        <v>53</v>
      </c>
      <c r="M395">
        <f t="shared" ref="M395:N395" ca="1" si="2306">INDIRECT(ADDRESS(242,1,1,TRUE,M390))</f>
        <v>61</v>
      </c>
      <c r="N395">
        <f t="shared" ca="1" si="2306"/>
        <v>111</v>
      </c>
      <c r="O395">
        <f t="shared" ref="O395:Q395" ca="1" si="2307">INDIRECT(ADDRESS(242,1,1,TRUE,O390))</f>
        <v>32</v>
      </c>
      <c r="P395">
        <f t="shared" ca="1" si="2307"/>
        <v>42</v>
      </c>
      <c r="Q395">
        <f t="shared" ca="1" si="2307"/>
        <v>178</v>
      </c>
      <c r="R395">
        <f t="shared" ref="R395:S395" ca="1" si="2308">INDIRECT(ADDRESS(242,1,1,TRUE,R390))</f>
        <v>419</v>
      </c>
      <c r="S395">
        <f t="shared" ca="1" si="2308"/>
        <v>19</v>
      </c>
      <c r="W395" s="4" t="s">
        <v>92</v>
      </c>
      <c r="X395" s="7">
        <f ca="1">C395*100/C$151</f>
        <v>25.830959164292498</v>
      </c>
      <c r="Y395" s="7">
        <f t="shared" ref="Y395:AE397" ca="1" si="2309">D395*100/D$6</f>
        <v>28.91566265060241</v>
      </c>
      <c r="Z395" s="7">
        <f t="shared" ca="1" si="2309"/>
        <v>27.348066298342541</v>
      </c>
      <c r="AA395" s="7">
        <f t="shared" ca="1" si="2309"/>
        <v>27.079646017699115</v>
      </c>
      <c r="AB395" s="7">
        <f t="shared" ca="1" si="2309"/>
        <v>28.416485900216919</v>
      </c>
      <c r="AC395" s="7">
        <f t="shared" ca="1" si="2309"/>
        <v>29.490616621983914</v>
      </c>
      <c r="AD395" s="7">
        <f t="shared" ca="1" si="2309"/>
        <v>35.61643835616438</v>
      </c>
      <c r="AE395" s="7">
        <f t="shared" ca="1" si="2309"/>
        <v>30.176565008025683</v>
      </c>
      <c r="AF395" s="11" t="s">
        <v>92</v>
      </c>
      <c r="AG395" s="7">
        <f t="shared" ref="AG395:AO397" ca="1" si="2310">K395*100/K$6</f>
        <v>23.492723492723492</v>
      </c>
      <c r="AH395" s="7">
        <f t="shared" ca="1" si="2310"/>
        <v>20.075757575757574</v>
      </c>
      <c r="AI395" s="7">
        <f t="shared" ca="1" si="2310"/>
        <v>20.401337792642142</v>
      </c>
      <c r="AJ395" s="7">
        <f t="shared" ca="1" si="2310"/>
        <v>22.067594433399602</v>
      </c>
      <c r="AK395" s="7">
        <f t="shared" ca="1" si="2310"/>
        <v>31.372549019607842</v>
      </c>
      <c r="AL395" s="7">
        <f t="shared" ca="1" si="2310"/>
        <v>30</v>
      </c>
      <c r="AM395" s="7">
        <f t="shared" ca="1" si="2310"/>
        <v>28.253968253968253</v>
      </c>
      <c r="AN395" s="7">
        <f t="shared" ca="1" si="2310"/>
        <v>36.183074265975819</v>
      </c>
      <c r="AO395" s="7">
        <f t="shared" ca="1" si="2310"/>
        <v>33.333333333333336</v>
      </c>
      <c r="AX395" s="19"/>
    </row>
    <row r="396" spans="1:64">
      <c r="B396" t="s">
        <v>9</v>
      </c>
      <c r="C396">
        <f ca="1">INDIRECT(ADDRESS(242,2,1,TRUE,C390))</f>
        <v>526</v>
      </c>
      <c r="D396">
        <f t="shared" ref="D396:J396" ca="1" si="2311">INDIRECT(ADDRESS(242,2,1,TRUE,D390))</f>
        <v>157</v>
      </c>
      <c r="E396">
        <f t="shared" ca="1" si="2311"/>
        <v>181</v>
      </c>
      <c r="F396">
        <f t="shared" ca="1" si="2311"/>
        <v>290</v>
      </c>
      <c r="G396">
        <f t="shared" ca="1" si="2311"/>
        <v>222</v>
      </c>
      <c r="H396">
        <f t="shared" ca="1" si="2311"/>
        <v>184</v>
      </c>
      <c r="I396">
        <f t="shared" ca="1" si="2311"/>
        <v>160</v>
      </c>
      <c r="J396">
        <f t="shared" ca="1" si="2311"/>
        <v>298</v>
      </c>
      <c r="K396">
        <f t="shared" ref="K396:L396" ca="1" si="2312">INDIRECT(ADDRESS(242,2,1,TRUE,K390))</f>
        <v>248</v>
      </c>
      <c r="L396">
        <f t="shared" ca="1" si="2312"/>
        <v>148</v>
      </c>
      <c r="M396">
        <f t="shared" ref="M396:N396" ca="1" si="2313">INDIRECT(ADDRESS(242,2,1,TRUE,M390))</f>
        <v>150</v>
      </c>
      <c r="N396">
        <f t="shared" ca="1" si="2313"/>
        <v>264</v>
      </c>
      <c r="O396">
        <f t="shared" ref="O396:Q396" ca="1" si="2314">INDIRECT(ADDRESS(242,2,1,TRUE,O390))</f>
        <v>50</v>
      </c>
      <c r="P396">
        <f t="shared" ca="1" si="2314"/>
        <v>66</v>
      </c>
      <c r="Q396">
        <f t="shared" ca="1" si="2314"/>
        <v>315</v>
      </c>
      <c r="R396">
        <f t="shared" ref="R396:S396" ca="1" si="2315">INDIRECT(ADDRESS(242,2,1,TRUE,R390))</f>
        <v>498</v>
      </c>
      <c r="S396">
        <f t="shared" ca="1" si="2315"/>
        <v>28</v>
      </c>
      <c r="W396" s="4" t="s">
        <v>9</v>
      </c>
      <c r="X396" s="7">
        <f ca="1">C396*100/C$151</f>
        <v>49.952516619183285</v>
      </c>
      <c r="Y396" s="7">
        <f t="shared" ca="1" si="2309"/>
        <v>47.289156626506021</v>
      </c>
      <c r="Z396" s="7">
        <f t="shared" ca="1" si="2309"/>
        <v>50</v>
      </c>
      <c r="AA396" s="7">
        <f t="shared" ca="1" si="2309"/>
        <v>51.327433628318587</v>
      </c>
      <c r="AB396" s="7">
        <f t="shared" ca="1" si="2309"/>
        <v>48.156182212581342</v>
      </c>
      <c r="AC396" s="7">
        <f t="shared" ca="1" si="2309"/>
        <v>49.329758713136727</v>
      </c>
      <c r="AD396" s="7">
        <f t="shared" ca="1" si="2309"/>
        <v>43.835616438356162</v>
      </c>
      <c r="AE396" s="7">
        <f t="shared" ca="1" si="2309"/>
        <v>47.833065810593901</v>
      </c>
      <c r="AF396" s="11" t="s">
        <v>9</v>
      </c>
      <c r="AG396" s="7">
        <f t="shared" ca="1" si="2310"/>
        <v>51.559251559251557</v>
      </c>
      <c r="AH396" s="7">
        <f t="shared" ca="1" si="2310"/>
        <v>56.060606060606062</v>
      </c>
      <c r="AI396" s="7">
        <f t="shared" ca="1" si="2310"/>
        <v>50.167224080267559</v>
      </c>
      <c r="AJ396" s="7">
        <f t="shared" ca="1" si="2310"/>
        <v>52.485089463220675</v>
      </c>
      <c r="AK396" s="7">
        <f t="shared" ca="1" si="2310"/>
        <v>49.019607843137258</v>
      </c>
      <c r="AL396" s="7">
        <f t="shared" ca="1" si="2310"/>
        <v>47.142857142857146</v>
      </c>
      <c r="AM396" s="7">
        <f t="shared" ca="1" si="2310"/>
        <v>50</v>
      </c>
      <c r="AN396" s="7">
        <f t="shared" ca="1" si="2310"/>
        <v>43.005181347150256</v>
      </c>
      <c r="AO396" s="7">
        <f t="shared" ca="1" si="2310"/>
        <v>49.122807017543863</v>
      </c>
      <c r="AQ396" s="10">
        <f ca="1">Y396-$AX396</f>
        <v>-2.0533513401149719</v>
      </c>
      <c r="AR396" s="10">
        <f t="shared" ref="AR396:AR397" ca="1" si="2316">Z396-$AX396</f>
        <v>0.65749203337900752</v>
      </c>
      <c r="AS396" s="10">
        <f t="shared" ref="AS396:AS397" ca="1" si="2317">AA396-$AX396</f>
        <v>1.984925661697595</v>
      </c>
      <c r="AT396" s="10">
        <f t="shared" ref="AT396:AT397" ca="1" si="2318">AB396-$AX396</f>
        <v>-1.1863257540396503</v>
      </c>
      <c r="AU396" s="10">
        <f t="shared" ref="AU396:AU397" ca="1" si="2319">AC396-$AX396</f>
        <v>-1.2749253484265921E-2</v>
      </c>
      <c r="AV396" s="10">
        <f t="shared" ref="AV396:AV397" ca="1" si="2320">AD396-$AX396</f>
        <v>-5.5068915282648305</v>
      </c>
      <c r="AW396" s="10">
        <f t="shared" ref="AW396:AW397" ca="1" si="2321">AE396-$AX396</f>
        <v>-1.5094421560270916</v>
      </c>
      <c r="AX396" s="18">
        <f ca="1">AVERAGE(X396:AC396)</f>
        <v>49.342507966620992</v>
      </c>
      <c r="AY396" s="10">
        <f ca="1">AG396-$X396</f>
        <v>1.6067349400682716</v>
      </c>
      <c r="AZ396" s="10">
        <f t="shared" ref="AZ396:AZ397" ca="1" si="2322">AH396-$X396</f>
        <v>6.1080894414227771</v>
      </c>
      <c r="BA396" s="10">
        <f t="shared" ref="BA396:BA397" ca="1" si="2323">AI396-$X396</f>
        <v>0.21470746108427363</v>
      </c>
      <c r="BB396" s="10">
        <f t="shared" ref="BB396:BB397" ca="1" si="2324">AJ396-$X396</f>
        <v>2.5325728440373894</v>
      </c>
      <c r="BC396" s="10">
        <f t="shared" ref="BC396:BC397" ca="1" si="2325">AK396-$X396</f>
        <v>-0.93290877604602684</v>
      </c>
      <c r="BD396" s="10">
        <f t="shared" ref="BD396:BD397" ca="1" si="2326">AL396-$X396</f>
        <v>-2.8096594763261393</v>
      </c>
      <c r="BE396" s="10">
        <f t="shared" ref="BE396:BE397" ca="1" si="2327">AM396-$X396</f>
        <v>4.7483380816714771E-2</v>
      </c>
      <c r="BF396" s="10">
        <f t="shared" ref="BF396:BF397" ca="1" si="2328">AN396-$X396</f>
        <v>-6.9473352720330297</v>
      </c>
      <c r="BG396" s="10">
        <f t="shared" ref="BG396:BG397" ca="1" si="2329">AO396-$X396</f>
        <v>-0.82970960163942209</v>
      </c>
      <c r="BI396" s="3">
        <f ca="1">Y396-Z396</f>
        <v>-2.7108433734939794</v>
      </c>
      <c r="BJ396" s="3">
        <f ca="1">AG396-AH396</f>
        <v>-4.5013545013545055</v>
      </c>
      <c r="BK396" s="3">
        <f ca="1">AI396-AJ396</f>
        <v>-2.3178653829531157</v>
      </c>
      <c r="BL396" s="3">
        <f ca="1">AK396-AL396</f>
        <v>1.8767507002801125</v>
      </c>
    </row>
    <row r="397" spans="1:64">
      <c r="B397" t="s">
        <v>10</v>
      </c>
      <c r="C397">
        <f ca="1">INDIRECT(ADDRESS(242,3,1,TRUE,C390))</f>
        <v>251</v>
      </c>
      <c r="D397">
        <f t="shared" ref="D397:J397" ca="1" si="2330">INDIRECT(ADDRESS(242,3,1,TRUE,D390))</f>
        <v>79</v>
      </c>
      <c r="E397">
        <f t="shared" ca="1" si="2330"/>
        <v>82</v>
      </c>
      <c r="F397">
        <f t="shared" ca="1" si="2330"/>
        <v>122</v>
      </c>
      <c r="G397">
        <f t="shared" ca="1" si="2330"/>
        <v>108</v>
      </c>
      <c r="H397">
        <f t="shared" ca="1" si="2330"/>
        <v>79</v>
      </c>
      <c r="I397">
        <f t="shared" ca="1" si="2330"/>
        <v>75</v>
      </c>
      <c r="J397">
        <f t="shared" ca="1" si="2330"/>
        <v>137</v>
      </c>
      <c r="K397">
        <f t="shared" ref="K397:L397" ca="1" si="2331">INDIRECT(ADDRESS(242,3,1,TRUE,K390))</f>
        <v>120</v>
      </c>
      <c r="L397">
        <f t="shared" ca="1" si="2331"/>
        <v>63</v>
      </c>
      <c r="M397">
        <f t="shared" ref="M397:N397" ca="1" si="2332">INDIRECT(ADDRESS(242,3,1,TRUE,M390))</f>
        <v>88</v>
      </c>
      <c r="N397">
        <f t="shared" ca="1" si="2332"/>
        <v>128</v>
      </c>
      <c r="O397">
        <f t="shared" ref="O397:Q397" ca="1" si="2333">INDIRECT(ADDRESS(242,3,1,TRUE,O390))</f>
        <v>20</v>
      </c>
      <c r="P397">
        <f t="shared" ca="1" si="2333"/>
        <v>32</v>
      </c>
      <c r="Q397">
        <f t="shared" ca="1" si="2333"/>
        <v>137</v>
      </c>
      <c r="R397">
        <f t="shared" ref="R397:S397" ca="1" si="2334">INDIRECT(ADDRESS(242,3,1,TRUE,R390))</f>
        <v>241</v>
      </c>
      <c r="S397">
        <f t="shared" ca="1" si="2334"/>
        <v>10</v>
      </c>
      <c r="V397" s="9"/>
      <c r="W397" s="4" t="s">
        <v>10</v>
      </c>
      <c r="X397" s="7">
        <f ca="1">C397*100/C$151</f>
        <v>23.836657169990502</v>
      </c>
      <c r="Y397" s="7">
        <f t="shared" ca="1" si="2309"/>
        <v>23.795180722891565</v>
      </c>
      <c r="Z397" s="7">
        <f t="shared" ca="1" si="2309"/>
        <v>22.651933701657459</v>
      </c>
      <c r="AA397" s="7">
        <f t="shared" ca="1" si="2309"/>
        <v>21.592920353982301</v>
      </c>
      <c r="AB397" s="7">
        <f t="shared" ca="1" si="2309"/>
        <v>23.427331887201735</v>
      </c>
      <c r="AC397" s="7">
        <f t="shared" ca="1" si="2309"/>
        <v>21.179624664879356</v>
      </c>
      <c r="AD397" s="7">
        <f t="shared" ca="1" si="2309"/>
        <v>20.547945205479451</v>
      </c>
      <c r="AE397" s="7">
        <f t="shared" ca="1" si="2309"/>
        <v>21.990369181380416</v>
      </c>
      <c r="AF397" s="11" t="s">
        <v>10</v>
      </c>
      <c r="AG397" s="7">
        <f t="shared" ca="1" si="2310"/>
        <v>24.948024948024948</v>
      </c>
      <c r="AH397" s="7">
        <f t="shared" ca="1" si="2310"/>
        <v>23.863636363636363</v>
      </c>
      <c r="AI397" s="7">
        <f t="shared" ca="1" si="2310"/>
        <v>29.431438127090303</v>
      </c>
      <c r="AJ397" s="7">
        <f t="shared" ca="1" si="2310"/>
        <v>25.447316103379723</v>
      </c>
      <c r="AK397" s="7">
        <f t="shared" ca="1" si="2310"/>
        <v>19.607843137254903</v>
      </c>
      <c r="AL397" s="7">
        <f t="shared" ca="1" si="2310"/>
        <v>22.857142857142858</v>
      </c>
      <c r="AM397" s="7">
        <f t="shared" ca="1" si="2310"/>
        <v>21.746031746031747</v>
      </c>
      <c r="AN397" s="7">
        <f t="shared" ca="1" si="2310"/>
        <v>20.811744386873922</v>
      </c>
      <c r="AO397" s="7">
        <f t="shared" ca="1" si="2310"/>
        <v>17.543859649122808</v>
      </c>
      <c r="AQ397" s="10">
        <f ca="1">Y397-$AX397</f>
        <v>1.0479059727910816</v>
      </c>
      <c r="AR397" s="10">
        <f t="shared" ca="1" si="2316"/>
        <v>-9.5341048443025045E-2</v>
      </c>
      <c r="AS397" s="10">
        <f t="shared" ca="1" si="2317"/>
        <v>-1.1543543961181832</v>
      </c>
      <c r="AT397" s="10">
        <f t="shared" ca="1" si="2318"/>
        <v>0.68005713710125093</v>
      </c>
      <c r="AU397" s="10">
        <f t="shared" ca="1" si="2319"/>
        <v>-1.5676500852211284</v>
      </c>
      <c r="AV397" s="10">
        <f t="shared" ca="1" si="2320"/>
        <v>-2.1993295446210332</v>
      </c>
      <c r="AW397" s="10">
        <f t="shared" ca="1" si="2321"/>
        <v>-0.75690556872006809</v>
      </c>
      <c r="AX397" s="18">
        <f ca="1">AVERAGE(X397:AC397)</f>
        <v>22.747274750100484</v>
      </c>
      <c r="AY397" s="10">
        <f ca="1">AG397-$X397</f>
        <v>1.1113677780344453</v>
      </c>
      <c r="AZ397" s="10">
        <f t="shared" ca="1" si="2322"/>
        <v>2.6979193645860988E-2</v>
      </c>
      <c r="BA397" s="10">
        <f t="shared" ca="1" si="2323"/>
        <v>5.5947809570998004</v>
      </c>
      <c r="BB397" s="10">
        <f t="shared" ca="1" si="2324"/>
        <v>1.6106589333892209</v>
      </c>
      <c r="BC397" s="10">
        <f t="shared" ca="1" si="2325"/>
        <v>-4.228814032735599</v>
      </c>
      <c r="BD397" s="10">
        <f t="shared" ca="1" si="2326"/>
        <v>-0.97951431284764467</v>
      </c>
      <c r="BE397" s="10">
        <f t="shared" ca="1" si="2327"/>
        <v>-2.0906254239587554</v>
      </c>
      <c r="BF397" s="10">
        <f t="shared" ca="1" si="2328"/>
        <v>-3.0249127831165801</v>
      </c>
      <c r="BG397" s="10">
        <f t="shared" ca="1" si="2329"/>
        <v>-6.2927975208676941</v>
      </c>
      <c r="BI397" s="3">
        <f ca="1">Y397-Z397</f>
        <v>1.1432470212341066</v>
      </c>
      <c r="BJ397" s="3">
        <f ca="1">AG397-AH397</f>
        <v>1.0843885843885843</v>
      </c>
      <c r="BK397" s="3">
        <f ca="1">AI397-AJ397</f>
        <v>3.9841220237105794</v>
      </c>
      <c r="BL397" s="3">
        <f ca="1">AK397-AL397</f>
        <v>-3.2492997198879543</v>
      </c>
    </row>
    <row r="398" spans="1:64">
      <c r="B398">
        <f ca="1">SUM(C396:C397)</f>
        <v>777</v>
      </c>
      <c r="Y398" s="7"/>
      <c r="Z398" s="7"/>
      <c r="AA398" s="7"/>
      <c r="AB398" s="7"/>
      <c r="AC398" s="7"/>
    </row>
    <row r="399" spans="1:64">
      <c r="AQ399" s="10"/>
    </row>
    <row r="400" spans="1:64">
      <c r="AQ400" s="10"/>
    </row>
  </sheetData>
  <conditionalFormatting sqref="AI166:AJ172 AI175:AJ181 AI184:AJ190 AI220:AJ226 AI229:AJ235 AI238:AJ244 AI247:AJ253 AI256:AJ262 AI265:AJ271 AI274:AJ280 AI283:AJ289 AI292:AJ298 AI301:AJ307 AI310:AJ316 AI319:AJ325 AI328:AJ334 AI337:AJ343 AI346:AJ352 AI355:AJ361 AI364:AJ370 AI373:AJ379 AI382:AJ388 AI391:AJ397 AI3:AO4 AI9:AO10 AI14:AO15 AI19:AO20 AI24:AO25 AI29:AO30 AI34:AO35 AI39:AO40 AI44:AO45 AI49:AO50 AI54:AO55 AI59:AO60 AI64:AO65 AI69:AO70 AI74:AO75 AI79:AO80 AI84:AO89 AI92:AO97 AI100:AO105 AI108:AO113 AI116:AO121 AI124:AO129 AI132:AO137 AI140:AO145 AI148:AO150 AI152:AO154 AI157:AO159 AI161:AO163 AK166:AO168 AK170:AO172 AK175:AO177 AK179:AO181 AK184:AO186 AK188:AO190 AI193:AO199 AI202:AO208 AI211:AO217 AK220:AO222 AK224:AO226 AK229:AO231 AK233:AO235 AK238:AO240 AK242:AO244 AK247:AO249 AK251:AO253 AK256:AO258 AK260:AO262 AK265:AO267 AK269:AO271 AK274:AO276 AK278:AO280 AK283:AO285 AK287:AO289 AK292:AO294 AK296:AO298 AK301:AO303 AK305:AO307 AK310:AO312 AK314:AO316 AK319:AO321 AK323:AO325 AK328:AO330 AK332:AO334 AK337:AO339 AK341:AO343 AK346:AO348 AK350:AO352 AK355:AO357 AK359:AO361 AK364:AO366 AK368:AO370 AK373:AO375 AK377:AO379 AK382:AO384 AK386:AO388 AK391:AO393 AK395:AO397 X183:AE186 X182 Z182:AE182 X188:AE190 Z187:AE187 X192:AE195 Z191:AE191 X197:AE199 Z196:AE196 X201:AE204 Z200:AE200 X206:AE208 Z205:AE205 X210:AE213 Z209:AE209 X215:AE217 Z214:AE214 X219:AE222 Z218:AE218 X224:AE226 Z223:AE223 X228:AE231 Z227:AE227 X233:AE235 Z232:AE232 X237:AE240 Z236:AE236 X242:AE244 Z241:AE241 X246:AE249 Z245:AE245 X251:AE253 Z250:AE250 X255:AE258 Z254:AE254 X260:AE262 Z259:AE259 X264:AE267 Z263:AE263 X269:AE271 Z268:AE268 X273:AE276 Z272:AE272 X278:AE280 Z277:AE277 X282:AE285 Z281:AE281 X287:AE289 Z286:AE286 X291:AE294 Z290:AE290 X296:AE298 Z295:AE295 X300:AE303 Z299:AE299 X305:AE307 Z304:AE304 X309:AE312 Z308:AE308 Z313:AE313 AG147:AH1048576 AG6:AH10 AG1:AH4 AG5:AO5 AG12:AH15 AG11:AO11 AG17:AH20 AG16:AO16 AG22:AH25 AG21:AO21 AG27:AH30 AG26:AO26 AG32:AH35 AG31:AO31 AG37:AH40 AG36:AO36 AG42:AH45 AG41:AO41 AG47:AH50 AG46:AO46 AG52:AH55 AG51:AO51 AG57:AH60 AG56:AO56 AG62:AH65 AG61:AO61 AG67:AH70 AG66:AO66 AG72:AH75 AG71:AO71 AG77:AH80 AG76:AO76 AG82:AH97 AG81:AO81 AG146:AO146 AG99:AH145 X184:X191 X193:X200 X202:X209 X211:X218 X220:X227 X229:X236 X238:X245 X247:X254 X265:X272 X274:X281 X283:X290 X292:X299 X301:X308 X310:X316 X314:AE1048576 X1:AE181 X256:X263">
    <cfRule type="colorScale" priority="31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182">
    <cfRule type="colorScale" priority="31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187">
    <cfRule type="colorScale" priority="31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191">
    <cfRule type="colorScale" priority="31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196">
    <cfRule type="colorScale" priority="31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00">
    <cfRule type="colorScale" priority="31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05">
    <cfRule type="colorScale" priority="31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09">
    <cfRule type="colorScale" priority="31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14">
    <cfRule type="colorScale" priority="30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18">
    <cfRule type="colorScale" priority="30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23">
    <cfRule type="colorScale" priority="30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27">
    <cfRule type="colorScale" priority="30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32">
    <cfRule type="colorScale" priority="30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36">
    <cfRule type="colorScale" priority="30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41">
    <cfRule type="colorScale" priority="30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45">
    <cfRule type="colorScale" priority="30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50">
    <cfRule type="colorScale" priority="30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54">
    <cfRule type="colorScale" priority="30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59">
    <cfRule type="colorScale" priority="29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63">
    <cfRule type="colorScale" priority="29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68">
    <cfRule type="colorScale" priority="29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72">
    <cfRule type="colorScale" priority="29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77">
    <cfRule type="colorScale" priority="29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81">
    <cfRule type="colorScale" priority="29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86">
    <cfRule type="colorScale" priority="29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90">
    <cfRule type="colorScale" priority="29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95">
    <cfRule type="colorScale" priority="29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299">
    <cfRule type="colorScale" priority="29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304">
    <cfRule type="colorScale" priority="28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308">
    <cfRule type="colorScale" priority="28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Y313">
    <cfRule type="colorScale" priority="28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G98:AN98">
    <cfRule type="colorScale" priority="28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91:AU91">
    <cfRule type="colorScale" priority="28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91:AW91">
    <cfRule type="colorScale" priority="28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91:AZ91">
    <cfRule type="colorScale" priority="28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99:AU99">
    <cfRule type="colorScale" priority="28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99:AW99">
    <cfRule type="colorScale" priority="28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99:AZ99">
    <cfRule type="colorScale" priority="28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07:AU107">
    <cfRule type="colorScale" priority="27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07:AW107">
    <cfRule type="colorScale" priority="27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07:AZ107">
    <cfRule type="colorScale" priority="27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15:AU115">
    <cfRule type="colorScale" priority="27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15:AW115">
    <cfRule type="colorScale" priority="27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15:AZ115">
    <cfRule type="colorScale" priority="27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23:AU123">
    <cfRule type="colorScale" priority="27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23:AW123">
    <cfRule type="colorScale" priority="27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23:AZ123">
    <cfRule type="colorScale" priority="27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31:AU131">
    <cfRule type="colorScale" priority="27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31:AW131">
    <cfRule type="colorScale" priority="269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31:AZ131">
    <cfRule type="colorScale" priority="268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39:AU139">
    <cfRule type="colorScale" priority="267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39:AW139">
    <cfRule type="colorScale" priority="266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39:AZ139">
    <cfRule type="colorScale" priority="265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S151:AY152 BA151:BI152 AS155:AY157 BA155:BI157 AS160:AY161 AS164:AY166 BA164:BI166 AS169:AY170 AS173:AY175 BA173:BI175 AS178:AY179 AQ1:BH147 AQ148:AX148 BH148:BI148">
    <cfRule type="colorScale" priority="384">
      <colorScale>
        <cfvo type="min"/>
        <cfvo type="max"/>
        <color rgb="FFFFFF00"/>
        <color theme="5"/>
      </colorScale>
    </cfRule>
  </conditionalFormatting>
  <conditionalFormatting sqref="AR151:AR152 AR155:AR157 AR160:AR161 AR164:AR166 AR169:AR170 AR173:AR175 AR178:AR179 AR182:AR184">
    <cfRule type="colorScale" priority="263">
      <colorScale>
        <cfvo type="min"/>
        <cfvo type="max"/>
        <color rgb="FFFFFF00"/>
        <color theme="5"/>
      </colorScale>
    </cfRule>
  </conditionalFormatting>
  <conditionalFormatting sqref="AQ148:AR148">
    <cfRule type="colorScale" priority="26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148:AW148">
    <cfRule type="colorScale" priority="261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S148:AU148">
    <cfRule type="colorScale" priority="26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Q149:AW396">
    <cfRule type="colorScale" priority="21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I158:BI163">
    <cfRule type="colorScale" priority="212">
      <colorScale>
        <cfvo type="min"/>
        <cfvo type="max"/>
        <color rgb="FFFFFF00"/>
        <color theme="5"/>
      </colorScale>
    </cfRule>
  </conditionalFormatting>
  <conditionalFormatting sqref="BI167:BI172">
    <cfRule type="colorScale" priority="211">
      <colorScale>
        <cfvo type="min"/>
        <cfvo type="max"/>
        <color rgb="FFFFFF00"/>
        <color theme="5"/>
      </colorScale>
    </cfRule>
  </conditionalFormatting>
  <conditionalFormatting sqref="BI176:BI181">
    <cfRule type="colorScale" priority="210">
      <colorScale>
        <cfvo type="min"/>
        <cfvo type="max"/>
        <color rgb="FFFFFF00"/>
        <color theme="5"/>
      </colorScale>
    </cfRule>
  </conditionalFormatting>
  <conditionalFormatting sqref="BI185:BI190">
    <cfRule type="colorScale" priority="209">
      <colorScale>
        <cfvo type="min"/>
        <cfvo type="max"/>
        <color rgb="FFFFFF00"/>
        <color theme="5"/>
      </colorScale>
    </cfRule>
  </conditionalFormatting>
  <conditionalFormatting sqref="BI194:BI199">
    <cfRule type="colorScale" priority="208">
      <colorScale>
        <cfvo type="min"/>
        <cfvo type="max"/>
        <color rgb="FFFFFF00"/>
        <color theme="5"/>
      </colorScale>
    </cfRule>
  </conditionalFormatting>
  <conditionalFormatting sqref="BI203:BI208">
    <cfRule type="colorScale" priority="207">
      <colorScale>
        <cfvo type="min"/>
        <cfvo type="max"/>
        <color rgb="FFFFFF00"/>
        <color theme="5"/>
      </colorScale>
    </cfRule>
  </conditionalFormatting>
  <conditionalFormatting sqref="BI212:BI217">
    <cfRule type="colorScale" priority="206">
      <colorScale>
        <cfvo type="min"/>
        <cfvo type="max"/>
        <color rgb="FFFFFF00"/>
        <color theme="5"/>
      </colorScale>
    </cfRule>
  </conditionalFormatting>
  <conditionalFormatting sqref="BI221:BI226">
    <cfRule type="colorScale" priority="205">
      <colorScale>
        <cfvo type="min"/>
        <cfvo type="max"/>
        <color rgb="FFFFFF00"/>
        <color theme="5"/>
      </colorScale>
    </cfRule>
  </conditionalFormatting>
  <conditionalFormatting sqref="BI230:BI235">
    <cfRule type="colorScale" priority="204">
      <colorScale>
        <cfvo type="min"/>
        <cfvo type="max"/>
        <color rgb="FFFFFF00"/>
        <color theme="5"/>
      </colorScale>
    </cfRule>
  </conditionalFormatting>
  <conditionalFormatting sqref="BI239:BI244">
    <cfRule type="colorScale" priority="203">
      <colorScale>
        <cfvo type="min"/>
        <cfvo type="max"/>
        <color rgb="FFFFFF00"/>
        <color theme="5"/>
      </colorScale>
    </cfRule>
  </conditionalFormatting>
  <conditionalFormatting sqref="BI248:BI253">
    <cfRule type="colorScale" priority="202">
      <colorScale>
        <cfvo type="min"/>
        <cfvo type="max"/>
        <color rgb="FFFFFF00"/>
        <color theme="5"/>
      </colorScale>
    </cfRule>
  </conditionalFormatting>
  <conditionalFormatting sqref="BI257:BI262">
    <cfRule type="colorScale" priority="201">
      <colorScale>
        <cfvo type="min"/>
        <cfvo type="max"/>
        <color rgb="FFFFFF00"/>
        <color theme="5"/>
      </colorScale>
    </cfRule>
  </conditionalFormatting>
  <conditionalFormatting sqref="BI266:BI271">
    <cfRule type="colorScale" priority="200">
      <colorScale>
        <cfvo type="min"/>
        <cfvo type="max"/>
        <color rgb="FFFFFF00"/>
        <color theme="5"/>
      </colorScale>
    </cfRule>
  </conditionalFormatting>
  <conditionalFormatting sqref="BI275:BI280">
    <cfRule type="colorScale" priority="199">
      <colorScale>
        <cfvo type="min"/>
        <cfvo type="max"/>
        <color rgb="FFFFFF00"/>
        <color theme="5"/>
      </colorScale>
    </cfRule>
  </conditionalFormatting>
  <conditionalFormatting sqref="BI284:BI289">
    <cfRule type="colorScale" priority="198">
      <colorScale>
        <cfvo type="min"/>
        <cfvo type="max"/>
        <color rgb="FFFFFF00"/>
        <color theme="5"/>
      </colorScale>
    </cfRule>
  </conditionalFormatting>
  <conditionalFormatting sqref="BI293:BI298">
    <cfRule type="colorScale" priority="197">
      <colorScale>
        <cfvo type="min"/>
        <cfvo type="max"/>
        <color rgb="FFFFFF00"/>
        <color theme="5"/>
      </colorScale>
    </cfRule>
  </conditionalFormatting>
  <conditionalFormatting sqref="BI302:BI307">
    <cfRule type="colorScale" priority="196">
      <colorScale>
        <cfvo type="min"/>
        <cfvo type="max"/>
        <color rgb="FFFFFF00"/>
        <color theme="5"/>
      </colorScale>
    </cfRule>
  </conditionalFormatting>
  <conditionalFormatting sqref="BI311:BI316">
    <cfRule type="colorScale" priority="195">
      <colorScale>
        <cfvo type="min"/>
        <cfvo type="max"/>
        <color rgb="FFFFFF00"/>
        <color theme="5"/>
      </colorScale>
    </cfRule>
  </conditionalFormatting>
  <conditionalFormatting sqref="BI320:BI325">
    <cfRule type="colorScale" priority="194">
      <colorScale>
        <cfvo type="min"/>
        <cfvo type="max"/>
        <color rgb="FFFFFF00"/>
        <color theme="5"/>
      </colorScale>
    </cfRule>
  </conditionalFormatting>
  <conditionalFormatting sqref="BI329:BI334">
    <cfRule type="colorScale" priority="193">
      <colorScale>
        <cfvo type="min"/>
        <cfvo type="max"/>
        <color rgb="FFFFFF00"/>
        <color theme="5"/>
      </colorScale>
    </cfRule>
  </conditionalFormatting>
  <conditionalFormatting sqref="BI338:BI343">
    <cfRule type="colorScale" priority="192">
      <colorScale>
        <cfvo type="min"/>
        <cfvo type="max"/>
        <color rgb="FFFFFF00"/>
        <color theme="5"/>
      </colorScale>
    </cfRule>
  </conditionalFormatting>
  <conditionalFormatting sqref="BI347:BI352">
    <cfRule type="colorScale" priority="191">
      <colorScale>
        <cfvo type="min"/>
        <cfvo type="max"/>
        <color rgb="FFFFFF00"/>
        <color theme="5"/>
      </colorScale>
    </cfRule>
  </conditionalFormatting>
  <conditionalFormatting sqref="BI356:BI361">
    <cfRule type="colorScale" priority="190">
      <colorScale>
        <cfvo type="min"/>
        <cfvo type="max"/>
        <color rgb="FFFFFF00"/>
        <color theme="5"/>
      </colorScale>
    </cfRule>
  </conditionalFormatting>
  <conditionalFormatting sqref="BI365:BI370">
    <cfRule type="colorScale" priority="189">
      <colorScale>
        <cfvo type="min"/>
        <cfvo type="max"/>
        <color rgb="FFFFFF00"/>
        <color theme="5"/>
      </colorScale>
    </cfRule>
  </conditionalFormatting>
  <conditionalFormatting sqref="BI374:BI379">
    <cfRule type="colorScale" priority="188">
      <colorScale>
        <cfvo type="min"/>
        <cfvo type="max"/>
        <color rgb="FFFFFF00"/>
        <color theme="5"/>
      </colorScale>
    </cfRule>
  </conditionalFormatting>
  <conditionalFormatting sqref="BI383:BI388">
    <cfRule type="colorScale" priority="187">
      <colorScale>
        <cfvo type="min"/>
        <cfvo type="max"/>
        <color rgb="FFFFFF00"/>
        <color theme="5"/>
      </colorScale>
    </cfRule>
  </conditionalFormatting>
  <conditionalFormatting sqref="BI392:BI397">
    <cfRule type="colorScale" priority="186">
      <colorScale>
        <cfvo type="min"/>
        <cfvo type="max"/>
        <color rgb="FFFFFF00"/>
        <color theme="5"/>
      </colorScale>
    </cfRule>
  </conditionalFormatting>
  <conditionalFormatting sqref="BI149:BI397">
    <cfRule type="colorScale" priority="18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AQ83:AU83">
    <cfRule type="colorScale" priority="184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V83:AW83">
    <cfRule type="colorScale" priority="183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83:AZ83">
    <cfRule type="colorScale" priority="182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48:AZ148">
    <cfRule type="colorScale" priority="180">
      <colorScale>
        <cfvo type="num" val="0"/>
        <cfvo type="num" val="50"/>
        <cfvo type="num" val="100"/>
        <color theme="0"/>
        <color rgb="FFFF6600"/>
        <color rgb="FFFF0000"/>
      </colorScale>
    </cfRule>
  </conditionalFormatting>
  <conditionalFormatting sqref="AY148:BG148 BJ148:BK148">
    <cfRule type="colorScale" priority="181">
      <colorScale>
        <cfvo type="min"/>
        <cfvo type="max"/>
        <color rgb="FFFFFF00"/>
        <color theme="5"/>
      </colorScale>
    </cfRule>
  </conditionalFormatting>
  <conditionalFormatting sqref="AY1:BY200">
    <cfRule type="colorScale" priority="17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53:BG154">
    <cfRule type="colorScale" priority="17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58:BG159">
    <cfRule type="colorScale" priority="17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62:BG163">
    <cfRule type="colorScale" priority="17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67:BG168">
    <cfRule type="colorScale" priority="17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71:BG172">
    <cfRule type="colorScale" priority="17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76:BG177">
    <cfRule type="colorScale" priority="17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80:BG181">
    <cfRule type="colorScale" priority="17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85:BG186">
    <cfRule type="colorScale" priority="17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89:BG190">
    <cfRule type="colorScale" priority="17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94:BG195">
    <cfRule type="colorScale" priority="16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198:BG199">
    <cfRule type="colorScale" priority="16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03:BG204">
    <cfRule type="colorScale" priority="16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07:BG208">
    <cfRule type="colorScale" priority="16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12:BG213">
    <cfRule type="colorScale" priority="16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16:BG217">
    <cfRule type="colorScale" priority="16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21:BG222">
    <cfRule type="colorScale" priority="16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25:BG226">
    <cfRule type="colorScale" priority="16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30:BG231">
    <cfRule type="colorScale" priority="16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34:BG235">
    <cfRule type="colorScale" priority="16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39:BG240">
    <cfRule type="colorScale" priority="15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43:BG244">
    <cfRule type="colorScale" priority="15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48:BG249">
    <cfRule type="colorScale" priority="15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52:BG253">
    <cfRule type="colorScale" priority="15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57:BG258">
    <cfRule type="colorScale" priority="15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61:BG262">
    <cfRule type="colorScale" priority="15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66:BG267">
    <cfRule type="colorScale" priority="15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70:BG271">
    <cfRule type="colorScale" priority="15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75:BG276">
    <cfRule type="colorScale" priority="15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79:BG280">
    <cfRule type="colorScale" priority="15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84:BG285">
    <cfRule type="colorScale" priority="14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88:BG289">
    <cfRule type="colorScale" priority="14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93:BG294">
    <cfRule type="colorScale" priority="14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297:BG298">
    <cfRule type="colorScale" priority="14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02:BG303">
    <cfRule type="colorScale" priority="14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06:BG307">
    <cfRule type="colorScale" priority="14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11:BG312">
    <cfRule type="colorScale" priority="14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15:BG316">
    <cfRule type="colorScale" priority="14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20:BG321">
    <cfRule type="colorScale" priority="14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24:BG325">
    <cfRule type="colorScale" priority="14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29:BG330">
    <cfRule type="colorScale" priority="13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33:BG334">
    <cfRule type="colorScale" priority="13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38:BG339">
    <cfRule type="colorScale" priority="13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42:BG343">
    <cfRule type="colorScale" priority="13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47:BG348">
    <cfRule type="colorScale" priority="13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51:BG352">
    <cfRule type="colorScale" priority="13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56:BG357">
    <cfRule type="colorScale" priority="13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60:BG361">
    <cfRule type="colorScale" priority="13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65:BG366">
    <cfRule type="colorScale" priority="13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69:BG370">
    <cfRule type="colorScale" priority="13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74:BG375">
    <cfRule type="colorScale" priority="12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78:BG379">
    <cfRule type="colorScale" priority="12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83:BG384">
    <cfRule type="colorScale" priority="12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87:BG388">
    <cfRule type="colorScale" priority="12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92:BG393">
    <cfRule type="colorScale" priority="12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AY396:BG397">
    <cfRule type="colorScale" priority="12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J149:BJ150">
    <cfRule type="colorScale" priority="12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53:BJ154">
    <cfRule type="colorScale" priority="6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58:BJ159">
    <cfRule type="colorScale" priority="6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62:BJ163">
    <cfRule type="colorScale" priority="6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67:BJ168">
    <cfRule type="colorScale" priority="6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71:BJ172">
    <cfRule type="colorScale" priority="6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76:BJ177">
    <cfRule type="colorScale" priority="62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80:BJ181">
    <cfRule type="colorScale" priority="61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85:BJ186">
    <cfRule type="colorScale" priority="60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89:BJ190">
    <cfRule type="colorScale" priority="59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94:BJ195">
    <cfRule type="colorScale" priority="58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198:BJ199">
    <cfRule type="colorScale" priority="5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03:BJ204">
    <cfRule type="colorScale" priority="5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07:BJ208">
    <cfRule type="colorScale" priority="5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12:BJ213">
    <cfRule type="colorScale" priority="5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16:BJ217">
    <cfRule type="colorScale" priority="5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21:BJ222">
    <cfRule type="colorScale" priority="52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25:BJ226">
    <cfRule type="colorScale" priority="51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30:BJ231">
    <cfRule type="colorScale" priority="50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34:BJ235">
    <cfRule type="colorScale" priority="49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39:BJ240">
    <cfRule type="colorScale" priority="48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43:BJ244">
    <cfRule type="colorScale" priority="4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48:BJ249">
    <cfRule type="colorScale" priority="4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52:BJ253">
    <cfRule type="colorScale" priority="4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57:BJ258">
    <cfRule type="colorScale" priority="4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61:BJ262">
    <cfRule type="colorScale" priority="4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66:BJ267">
    <cfRule type="colorScale" priority="42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70:BJ271">
    <cfRule type="colorScale" priority="41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75:BJ276">
    <cfRule type="colorScale" priority="40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79:BJ280">
    <cfRule type="colorScale" priority="39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84:BJ285">
    <cfRule type="colorScale" priority="38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88:BJ289">
    <cfRule type="colorScale" priority="3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93:BJ294">
    <cfRule type="colorScale" priority="3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297:BJ298">
    <cfRule type="colorScale" priority="3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02:BJ303">
    <cfRule type="colorScale" priority="3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06:BJ307">
    <cfRule type="colorScale" priority="3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11:BJ312">
    <cfRule type="colorScale" priority="32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15:BJ316">
    <cfRule type="colorScale" priority="31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20:BJ321">
    <cfRule type="colorScale" priority="30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24:BJ325">
    <cfRule type="colorScale" priority="29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29:BJ330">
    <cfRule type="colorScale" priority="28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33:BJ334">
    <cfRule type="colorScale" priority="2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38:BJ339">
    <cfRule type="colorScale" priority="2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42:BJ343">
    <cfRule type="colorScale" priority="2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47:BJ348">
    <cfRule type="colorScale" priority="2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51:BJ352">
    <cfRule type="colorScale" priority="2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56:BJ357">
    <cfRule type="colorScale" priority="22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60:BJ361">
    <cfRule type="colorScale" priority="21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65:BJ366">
    <cfRule type="colorScale" priority="20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69:BJ370">
    <cfRule type="colorScale" priority="19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74:BJ375">
    <cfRule type="colorScale" priority="18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78:BJ379">
    <cfRule type="colorScale" priority="17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83:BJ384">
    <cfRule type="colorScale" priority="16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87:BJ388">
    <cfRule type="colorScale" priority="15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92:BJ393">
    <cfRule type="colorScale" priority="14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J396:BJ397">
    <cfRule type="colorScale" priority="13">
      <colorScale>
        <cfvo type="min"/>
        <cfvo type="num" val="0"/>
        <cfvo type="max"/>
        <color theme="6" tint="-0.249977111117893"/>
        <color rgb="FFEAECCA"/>
        <color theme="5"/>
      </colorScale>
    </cfRule>
  </conditionalFormatting>
  <conditionalFormatting sqref="BK149:BO397">
    <cfRule type="colorScale" priority="12">
      <colorScale>
        <cfvo type="min"/>
        <cfvo type="num" val="0"/>
        <cfvo type="max"/>
        <color theme="6" tint="-0.249977111117893"/>
        <color rgb="FFFCF4B0"/>
        <color theme="5"/>
      </colorScale>
    </cfRule>
  </conditionalFormatting>
  <conditionalFormatting sqref="BL203:BL217">
    <cfRule type="colorScale" priority="1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221:BL235">
    <cfRule type="colorScale" priority="10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239:BL253">
    <cfRule type="colorScale" priority="9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257:BL271">
    <cfRule type="colorScale" priority="8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275:BL289">
    <cfRule type="colorScale" priority="7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293:BL307">
    <cfRule type="colorScale" priority="6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311:BL325">
    <cfRule type="colorScale" priority="5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329:BL343">
    <cfRule type="colorScale" priority="4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347:BL361">
    <cfRule type="colorScale" priority="3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365:BL379">
    <cfRule type="colorScale" priority="2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conditionalFormatting sqref="BL383:BL397">
    <cfRule type="colorScale" priority="1">
      <colorScale>
        <cfvo type="num" val="-12"/>
        <cfvo type="num" val="0"/>
        <cfvo type="num" val="12"/>
        <color theme="6" tint="-0.249977111117893"/>
        <color rgb="FFFFF2BC"/>
        <color theme="5" tint="-0.249977111117893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33203125" bestFit="1" customWidth="1"/>
    <col min="2" max="2" width="13.33203125" bestFit="1" customWidth="1"/>
    <col min="3" max="3" width="6.1640625" bestFit="1" customWidth="1"/>
    <col min="4" max="6" width="8.83203125" bestFit="1" customWidth="1"/>
    <col min="7" max="7" width="5.6640625" customWidth="1"/>
    <col min="8" max="8" width="11" customWidth="1"/>
  </cols>
  <sheetData>
    <row r="1" spans="1:10">
      <c r="A1" s="1" t="s">
        <v>95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15</v>
      </c>
      <c r="C5">
        <v>317</v>
      </c>
      <c r="G5">
        <f>SUM(A5:F5)</f>
        <v>332</v>
      </c>
      <c r="H5" s="3">
        <f>A5*100/$G5</f>
        <v>0</v>
      </c>
      <c r="I5" s="3">
        <f>B5*100/$G5</f>
        <v>4.5180722891566267</v>
      </c>
      <c r="J5" s="3">
        <f>C5*100/$G5</f>
        <v>95.481927710843379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228</v>
      </c>
      <c r="C8">
        <v>104</v>
      </c>
      <c r="G8">
        <f>SUM(A8:F8)</f>
        <v>332</v>
      </c>
      <c r="H8" s="3">
        <f>A8*100/$G8</f>
        <v>0</v>
      </c>
      <c r="I8" s="3">
        <f>B8*100/$G8</f>
        <v>68.674698795180717</v>
      </c>
      <c r="J8" s="3">
        <f>C8*100/$G8</f>
        <v>31.325301204819276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139</v>
      </c>
      <c r="C11">
        <v>193</v>
      </c>
      <c r="G11">
        <f>SUM(A11:F11)</f>
        <v>332</v>
      </c>
      <c r="H11" s="3">
        <f>A11*100/$G11</f>
        <v>0</v>
      </c>
      <c r="I11" s="3">
        <f>B11*100/$G11</f>
        <v>41.867469879518069</v>
      </c>
      <c r="J11" s="3">
        <f>C11*100/$G11</f>
        <v>58.132530120481931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103</v>
      </c>
      <c r="C14">
        <v>229</v>
      </c>
      <c r="G14">
        <f>SUM(A14:F14)</f>
        <v>332</v>
      </c>
      <c r="H14" s="3">
        <f>A14*100/$G14</f>
        <v>0</v>
      </c>
      <c r="I14" s="3">
        <f>B14*100/$G14</f>
        <v>31.024096385542169</v>
      </c>
      <c r="J14" s="3">
        <f>C14*100/$G14</f>
        <v>68.975903614457835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98</v>
      </c>
      <c r="C17">
        <v>234</v>
      </c>
      <c r="G17">
        <f>SUM(A17:F17)</f>
        <v>332</v>
      </c>
      <c r="H17" s="3">
        <f>A17*100/$G17</f>
        <v>0</v>
      </c>
      <c r="I17" s="3">
        <f>B17*100/$G17</f>
        <v>29.518072289156628</v>
      </c>
      <c r="J17" s="3">
        <f>C17*100/$G17</f>
        <v>70.481927710843379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253</v>
      </c>
      <c r="C20">
        <v>79</v>
      </c>
      <c r="G20">
        <f>SUM(A20:F20)</f>
        <v>332</v>
      </c>
      <c r="H20" s="3">
        <f>A20*100/$G20</f>
        <v>0</v>
      </c>
      <c r="I20" s="3">
        <f>B20*100/$G20</f>
        <v>76.204819277108427</v>
      </c>
      <c r="J20" s="3">
        <f>C20*100/$G20</f>
        <v>23.795180722891565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240</v>
      </c>
      <c r="C23">
        <v>92</v>
      </c>
      <c r="G23">
        <f>SUM(A23:F23)</f>
        <v>332</v>
      </c>
      <c r="H23" s="3">
        <f>A23*100/$G23</f>
        <v>0</v>
      </c>
      <c r="I23" s="3">
        <f>B23*100/$G23</f>
        <v>72.289156626506028</v>
      </c>
      <c r="J23" s="3">
        <f>C23*100/$G23</f>
        <v>27.710843373493976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193</v>
      </c>
      <c r="C26">
        <v>139</v>
      </c>
      <c r="G26">
        <f>SUM(A26:F26)</f>
        <v>332</v>
      </c>
      <c r="H26" s="3">
        <f>A26*100/$G26</f>
        <v>0</v>
      </c>
      <c r="I26" s="3">
        <f>B26*100/$G26</f>
        <v>58.132530120481931</v>
      </c>
      <c r="J26" s="3">
        <f>C26*100/$G26</f>
        <v>41.867469879518069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303</v>
      </c>
      <c r="C29">
        <v>29</v>
      </c>
      <c r="G29">
        <f>SUM(A29:F29)</f>
        <v>332</v>
      </c>
      <c r="H29" s="3">
        <f>A29*100/$G29</f>
        <v>0</v>
      </c>
      <c r="I29" s="3">
        <f>B29*100/$G29</f>
        <v>91.265060240963862</v>
      </c>
      <c r="J29" s="3">
        <f>C29*100/$G29</f>
        <v>8.7349397590361448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99</v>
      </c>
      <c r="C32">
        <v>233</v>
      </c>
      <c r="G32">
        <f>SUM(A32:F32)</f>
        <v>332</v>
      </c>
      <c r="H32" s="3">
        <f>A32*100/$G32</f>
        <v>0</v>
      </c>
      <c r="I32" s="3">
        <f>B32*100/$G32</f>
        <v>29.819277108433734</v>
      </c>
      <c r="J32" s="3">
        <f>C32*100/$G32</f>
        <v>70.180722891566262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100</v>
      </c>
      <c r="C35">
        <v>232</v>
      </c>
      <c r="G35">
        <f>SUM(A35:F35)</f>
        <v>332</v>
      </c>
      <c r="H35" s="3">
        <f>A35*100/$G35</f>
        <v>0</v>
      </c>
      <c r="I35" s="3">
        <f>B35*100/$G35</f>
        <v>30.120481927710845</v>
      </c>
      <c r="J35" s="3">
        <f>C35*100/$G35</f>
        <v>69.879518072289159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182</v>
      </c>
      <c r="C38">
        <v>150</v>
      </c>
      <c r="G38">
        <f>SUM(A38:F38)</f>
        <v>332</v>
      </c>
      <c r="H38" s="3">
        <f>A38*100/$G38</f>
        <v>0</v>
      </c>
      <c r="I38" s="3">
        <f>B38*100/$G38</f>
        <v>54.819277108433738</v>
      </c>
      <c r="J38" s="3">
        <f>C38*100/$G38</f>
        <v>45.180722891566262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240</v>
      </c>
      <c r="C41">
        <v>92</v>
      </c>
      <c r="G41">
        <f>SUM(A41:F41)</f>
        <v>332</v>
      </c>
      <c r="H41" s="3">
        <f>A41*100/$G41</f>
        <v>0</v>
      </c>
      <c r="I41" s="3">
        <f>B41*100/$G41</f>
        <v>72.289156626506028</v>
      </c>
      <c r="J41" s="3">
        <f>C41*100/$G41</f>
        <v>27.710843373493976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290</v>
      </c>
      <c r="C44">
        <v>42</v>
      </c>
      <c r="G44">
        <f>SUM(A44:F44)</f>
        <v>332</v>
      </c>
      <c r="H44" s="3">
        <f>A44*100/$G44</f>
        <v>0</v>
      </c>
      <c r="I44" s="3">
        <f>B44*100/$G44</f>
        <v>87.349397590361448</v>
      </c>
      <c r="J44" s="3">
        <f>C44*100/$G44</f>
        <v>12.650602409638553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250</v>
      </c>
      <c r="C47">
        <v>82</v>
      </c>
      <c r="G47">
        <f>SUM(A47:F47)</f>
        <v>332</v>
      </c>
      <c r="H47" s="3">
        <f>A47*100/$G47</f>
        <v>0</v>
      </c>
      <c r="I47" s="3">
        <f>B47*100/$G47</f>
        <v>75.301204819277103</v>
      </c>
      <c r="J47" s="3">
        <f>C47*100/$G47</f>
        <v>24.698795180722893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321</v>
      </c>
      <c r="C50">
        <v>11</v>
      </c>
      <c r="G50">
        <f>SUM(A50:F50)</f>
        <v>332</v>
      </c>
      <c r="H50" s="3">
        <f>A50*100/$G50</f>
        <v>0</v>
      </c>
      <c r="I50" s="3">
        <f>B50*100/$G50</f>
        <v>96.686746987951807</v>
      </c>
      <c r="J50" s="3">
        <f>C50*100/$G50</f>
        <v>3.3132530120481927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24</v>
      </c>
      <c r="B53">
        <v>240</v>
      </c>
      <c r="C53">
        <v>53</v>
      </c>
      <c r="D53">
        <v>7</v>
      </c>
      <c r="E53">
        <v>3</v>
      </c>
      <c r="F53">
        <v>5</v>
      </c>
      <c r="G53">
        <f>SUM(A53:F53)</f>
        <v>332</v>
      </c>
      <c r="H53" s="3">
        <f t="shared" ref="H53:M53" si="0">A53*100/$G53</f>
        <v>7.2289156626506026</v>
      </c>
      <c r="I53" s="3">
        <f t="shared" si="0"/>
        <v>72.289156626506028</v>
      </c>
      <c r="J53" s="3">
        <f t="shared" si="0"/>
        <v>15.963855421686747</v>
      </c>
      <c r="K53" s="3">
        <f t="shared" si="0"/>
        <v>2.1084337349397591</v>
      </c>
      <c r="L53" s="3">
        <f t="shared" si="0"/>
        <v>0.90361445783132532</v>
      </c>
      <c r="M53" s="3">
        <f t="shared" si="0"/>
        <v>1.5060240963855422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25</v>
      </c>
      <c r="B56">
        <v>49</v>
      </c>
      <c r="C56">
        <v>100</v>
      </c>
      <c r="D56">
        <v>74</v>
      </c>
      <c r="E56">
        <v>76</v>
      </c>
      <c r="F56">
        <v>8</v>
      </c>
      <c r="G56">
        <f>SUM(A56:F56)</f>
        <v>332</v>
      </c>
      <c r="H56" s="3">
        <f t="shared" ref="H56:M56" si="1">A56*100/$G56</f>
        <v>7.5301204819277112</v>
      </c>
      <c r="I56" s="3">
        <f t="shared" si="1"/>
        <v>14.759036144578314</v>
      </c>
      <c r="J56" s="3">
        <f t="shared" si="1"/>
        <v>30.120481927710845</v>
      </c>
      <c r="K56" s="3">
        <f t="shared" si="1"/>
        <v>22.289156626506024</v>
      </c>
      <c r="L56" s="3">
        <f t="shared" si="1"/>
        <v>22.891566265060241</v>
      </c>
      <c r="M56" s="3">
        <f t="shared" si="1"/>
        <v>2.4096385542168677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25</v>
      </c>
      <c r="B59">
        <v>90</v>
      </c>
      <c r="C59">
        <v>147</v>
      </c>
      <c r="D59">
        <v>43</v>
      </c>
      <c r="E59">
        <v>25</v>
      </c>
      <c r="F59">
        <v>2</v>
      </c>
      <c r="G59">
        <f>SUM(A59:F59)</f>
        <v>332</v>
      </c>
      <c r="H59" s="3">
        <f t="shared" ref="H59:M59" si="2">A59*100/$G59</f>
        <v>7.5301204819277112</v>
      </c>
      <c r="I59" s="3">
        <f t="shared" si="2"/>
        <v>27.108433734939759</v>
      </c>
      <c r="J59" s="3">
        <f t="shared" si="2"/>
        <v>44.277108433734938</v>
      </c>
      <c r="K59" s="3">
        <f t="shared" si="2"/>
        <v>12.951807228915662</v>
      </c>
      <c r="L59" s="3">
        <f t="shared" si="2"/>
        <v>7.5301204819277112</v>
      </c>
      <c r="M59" s="3">
        <f t="shared" si="2"/>
        <v>0.60240963855421692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26</v>
      </c>
      <c r="B62">
        <v>65</v>
      </c>
      <c r="C62">
        <v>151</v>
      </c>
      <c r="D62">
        <v>60</v>
      </c>
      <c r="E62">
        <v>28</v>
      </c>
      <c r="F62">
        <v>2</v>
      </c>
      <c r="G62">
        <f>SUM(A62:F62)</f>
        <v>332</v>
      </c>
      <c r="H62" s="3">
        <f t="shared" ref="H62:M62" si="3">A62*100/$G62</f>
        <v>7.831325301204819</v>
      </c>
      <c r="I62" s="3">
        <f t="shared" si="3"/>
        <v>19.578313253012048</v>
      </c>
      <c r="J62" s="3">
        <f t="shared" si="3"/>
        <v>45.481927710843372</v>
      </c>
      <c r="K62" s="3">
        <f t="shared" si="3"/>
        <v>18.072289156626507</v>
      </c>
      <c r="L62" s="3">
        <f t="shared" si="3"/>
        <v>8.4337349397590362</v>
      </c>
      <c r="M62" s="3">
        <f t="shared" si="3"/>
        <v>0.60240963855421692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26</v>
      </c>
      <c r="B65">
        <v>29</v>
      </c>
      <c r="C65">
        <v>117</v>
      </c>
      <c r="D65">
        <v>104</v>
      </c>
      <c r="E65">
        <v>50</v>
      </c>
      <c r="F65">
        <v>6</v>
      </c>
      <c r="G65">
        <f>SUM(A65:F65)</f>
        <v>332</v>
      </c>
      <c r="H65" s="3">
        <f t="shared" ref="H65:M65" si="4">A65*100/$G65</f>
        <v>7.831325301204819</v>
      </c>
      <c r="I65" s="3">
        <f t="shared" si="4"/>
        <v>8.7349397590361448</v>
      </c>
      <c r="J65" s="3">
        <f t="shared" si="4"/>
        <v>35.24096385542169</v>
      </c>
      <c r="K65" s="3">
        <f t="shared" si="4"/>
        <v>31.325301204819276</v>
      </c>
      <c r="L65" s="3">
        <f t="shared" si="4"/>
        <v>15.060240963855422</v>
      </c>
      <c r="M65" s="3">
        <f t="shared" si="4"/>
        <v>1.8072289156626506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25</v>
      </c>
      <c r="B68">
        <v>20</v>
      </c>
      <c r="C68">
        <v>68</v>
      </c>
      <c r="D68">
        <v>133</v>
      </c>
      <c r="E68">
        <v>78</v>
      </c>
      <c r="F68">
        <v>8</v>
      </c>
      <c r="G68">
        <f>SUM(A68:F68)</f>
        <v>332</v>
      </c>
      <c r="H68" s="3">
        <f t="shared" ref="H68:M68" si="5">A68*100/$G68</f>
        <v>7.5301204819277112</v>
      </c>
      <c r="I68" s="3">
        <f t="shared" si="5"/>
        <v>6.024096385542169</v>
      </c>
      <c r="J68" s="3">
        <f t="shared" si="5"/>
        <v>20.481927710843372</v>
      </c>
      <c r="K68" s="3">
        <f t="shared" si="5"/>
        <v>40.060240963855421</v>
      </c>
      <c r="L68" s="3">
        <f t="shared" si="5"/>
        <v>23.493975903614459</v>
      </c>
      <c r="M68" s="3">
        <f t="shared" si="5"/>
        <v>2.4096385542168677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25</v>
      </c>
      <c r="B71">
        <v>49</v>
      </c>
      <c r="C71">
        <v>115</v>
      </c>
      <c r="D71">
        <v>75</v>
      </c>
      <c r="E71">
        <v>61</v>
      </c>
      <c r="F71">
        <v>7</v>
      </c>
      <c r="G71">
        <f>SUM(A71:F71)</f>
        <v>332</v>
      </c>
      <c r="H71" s="3">
        <f t="shared" ref="H71:M71" si="6">A71*100/$G71</f>
        <v>7.5301204819277112</v>
      </c>
      <c r="I71" s="3">
        <f t="shared" si="6"/>
        <v>14.759036144578314</v>
      </c>
      <c r="J71" s="3">
        <f t="shared" si="6"/>
        <v>34.638554216867469</v>
      </c>
      <c r="K71" s="3">
        <f t="shared" si="6"/>
        <v>22.590361445783131</v>
      </c>
      <c r="L71" s="3">
        <f t="shared" si="6"/>
        <v>18.373493975903614</v>
      </c>
      <c r="M71" s="3">
        <f t="shared" si="6"/>
        <v>2.1084337349397591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25</v>
      </c>
      <c r="B74">
        <v>148</v>
      </c>
      <c r="C74">
        <v>108</v>
      </c>
      <c r="D74">
        <v>27</v>
      </c>
      <c r="E74">
        <v>22</v>
      </c>
      <c r="F74">
        <v>2</v>
      </c>
      <c r="G74">
        <f t="shared" ref="G74:G105" si="7">SUM(A74:F74)</f>
        <v>332</v>
      </c>
      <c r="H74" s="3">
        <f t="shared" ref="H74:M74" si="8">A74*100/$G74</f>
        <v>7.5301204819277112</v>
      </c>
      <c r="I74" s="3">
        <f t="shared" si="8"/>
        <v>44.578313253012048</v>
      </c>
      <c r="J74" s="3">
        <f t="shared" si="8"/>
        <v>32.53012048192771</v>
      </c>
      <c r="K74" s="3">
        <f t="shared" si="8"/>
        <v>8.1325301204819276</v>
      </c>
      <c r="L74" s="3">
        <f t="shared" si="8"/>
        <v>6.6265060240963853</v>
      </c>
      <c r="M74" s="3">
        <f t="shared" si="8"/>
        <v>0.60240963855421692</v>
      </c>
    </row>
    <row r="75" spans="1:13">
      <c r="A75" t="s">
        <v>35</v>
      </c>
      <c r="G75">
        <f t="shared" si="7"/>
        <v>0</v>
      </c>
    </row>
    <row r="76" spans="1:13">
      <c r="A76" t="s">
        <v>156</v>
      </c>
      <c r="B76" t="s">
        <v>9</v>
      </c>
      <c r="C76" t="s">
        <v>10</v>
      </c>
      <c r="G76">
        <f t="shared" si="7"/>
        <v>0</v>
      </c>
    </row>
    <row r="77" spans="1:13">
      <c r="A77">
        <v>58</v>
      </c>
      <c r="B77">
        <v>209</v>
      </c>
      <c r="C77">
        <v>65</v>
      </c>
      <c r="G77">
        <f t="shared" si="7"/>
        <v>332</v>
      </c>
      <c r="H77" s="3">
        <f>A77*100/$G77</f>
        <v>17.46987951807229</v>
      </c>
      <c r="I77" s="3">
        <f>B77*100/$G77</f>
        <v>62.951807228915662</v>
      </c>
      <c r="J77" s="3">
        <f>C77*100/$G77</f>
        <v>19.578313253012048</v>
      </c>
    </row>
    <row r="78" spans="1:13">
      <c r="A78" t="s">
        <v>36</v>
      </c>
      <c r="G78">
        <f t="shared" si="7"/>
        <v>0</v>
      </c>
    </row>
    <row r="79" spans="1:13">
      <c r="A79" t="s">
        <v>156</v>
      </c>
      <c r="B79" t="s">
        <v>9</v>
      </c>
      <c r="C79" t="s">
        <v>10</v>
      </c>
      <c r="G79">
        <f t="shared" si="7"/>
        <v>0</v>
      </c>
    </row>
    <row r="80" spans="1:13">
      <c r="A80">
        <v>71</v>
      </c>
      <c r="B80">
        <v>99</v>
      </c>
      <c r="C80">
        <v>162</v>
      </c>
      <c r="G80">
        <f t="shared" si="7"/>
        <v>332</v>
      </c>
      <c r="H80" s="3">
        <f>A80*100/$G80</f>
        <v>21.3855421686747</v>
      </c>
      <c r="I80" s="3">
        <f>B80*100/$G80</f>
        <v>29.819277108433734</v>
      </c>
      <c r="J80" s="3">
        <f>C80*100/$G80</f>
        <v>48.795180722891565</v>
      </c>
    </row>
    <row r="81" spans="1:10">
      <c r="A81" t="s">
        <v>37</v>
      </c>
      <c r="G81">
        <f t="shared" si="7"/>
        <v>0</v>
      </c>
    </row>
    <row r="82" spans="1:10">
      <c r="A82" t="s">
        <v>156</v>
      </c>
      <c r="B82" t="s">
        <v>9</v>
      </c>
      <c r="C82" t="s">
        <v>10</v>
      </c>
      <c r="G82">
        <f t="shared" si="7"/>
        <v>0</v>
      </c>
    </row>
    <row r="83" spans="1:10">
      <c r="A83">
        <v>68</v>
      </c>
      <c r="B83">
        <v>212</v>
      </c>
      <c r="C83">
        <v>52</v>
      </c>
      <c r="G83">
        <f t="shared" si="7"/>
        <v>332</v>
      </c>
      <c r="H83" s="3">
        <f>A83*100/$G83</f>
        <v>20.481927710843372</v>
      </c>
      <c r="I83" s="3">
        <f>B83*100/$G83</f>
        <v>63.855421686746986</v>
      </c>
      <c r="J83" s="3">
        <f>C83*100/$G83</f>
        <v>15.662650602409638</v>
      </c>
    </row>
    <row r="84" spans="1:10">
      <c r="A84" t="s">
        <v>38</v>
      </c>
      <c r="G84">
        <f t="shared" si="7"/>
        <v>0</v>
      </c>
    </row>
    <row r="85" spans="1:10">
      <c r="A85" t="s">
        <v>156</v>
      </c>
      <c r="B85" t="s">
        <v>9</v>
      </c>
      <c r="C85" t="s">
        <v>10</v>
      </c>
      <c r="G85">
        <f t="shared" si="7"/>
        <v>0</v>
      </c>
    </row>
    <row r="86" spans="1:10">
      <c r="A86">
        <v>58</v>
      </c>
      <c r="B86">
        <v>197</v>
      </c>
      <c r="C86">
        <v>77</v>
      </c>
      <c r="G86">
        <f t="shared" si="7"/>
        <v>332</v>
      </c>
      <c r="H86" s="3">
        <f>A86*100/$G86</f>
        <v>17.46987951807229</v>
      </c>
      <c r="I86" s="3">
        <f>B86*100/$G86</f>
        <v>59.337349397590359</v>
      </c>
      <c r="J86" s="3">
        <f>C86*100/$G86</f>
        <v>23.192771084337348</v>
      </c>
    </row>
    <row r="87" spans="1:10">
      <c r="A87" t="s">
        <v>39</v>
      </c>
      <c r="G87">
        <f t="shared" si="7"/>
        <v>0</v>
      </c>
    </row>
    <row r="88" spans="1:10">
      <c r="A88" t="s">
        <v>156</v>
      </c>
      <c r="B88" t="s">
        <v>9</v>
      </c>
      <c r="C88" t="s">
        <v>10</v>
      </c>
      <c r="G88">
        <f t="shared" si="7"/>
        <v>0</v>
      </c>
    </row>
    <row r="89" spans="1:10">
      <c r="A89">
        <v>57</v>
      </c>
      <c r="B89">
        <v>190</v>
      </c>
      <c r="C89">
        <v>85</v>
      </c>
      <c r="G89">
        <f t="shared" si="7"/>
        <v>332</v>
      </c>
      <c r="H89" s="3">
        <f>A89*100/$G89</f>
        <v>17.168674698795179</v>
      </c>
      <c r="I89" s="3">
        <f>B89*100/$G89</f>
        <v>57.2289156626506</v>
      </c>
      <c r="J89" s="3">
        <f>C89*100/$G89</f>
        <v>25.602409638554217</v>
      </c>
    </row>
    <row r="90" spans="1:10">
      <c r="A90" t="s">
        <v>40</v>
      </c>
      <c r="G90">
        <f t="shared" si="7"/>
        <v>0</v>
      </c>
    </row>
    <row r="91" spans="1:10">
      <c r="A91" t="s">
        <v>156</v>
      </c>
      <c r="B91" t="s">
        <v>9</v>
      </c>
      <c r="C91" t="s">
        <v>10</v>
      </c>
      <c r="G91">
        <f t="shared" si="7"/>
        <v>0</v>
      </c>
    </row>
    <row r="92" spans="1:10">
      <c r="A92">
        <v>55</v>
      </c>
      <c r="B92">
        <v>128</v>
      </c>
      <c r="C92">
        <v>149</v>
      </c>
      <c r="G92">
        <f t="shared" si="7"/>
        <v>332</v>
      </c>
      <c r="H92" s="3">
        <f>A92*100/$G92</f>
        <v>16.566265060240966</v>
      </c>
      <c r="I92" s="3">
        <f>B92*100/$G92</f>
        <v>38.554216867469883</v>
      </c>
      <c r="J92" s="3">
        <f>C92*100/$G92</f>
        <v>44.879518072289159</v>
      </c>
    </row>
    <row r="93" spans="1:10">
      <c r="A93" t="s">
        <v>41</v>
      </c>
      <c r="G93">
        <f t="shared" si="7"/>
        <v>0</v>
      </c>
    </row>
    <row r="94" spans="1:10">
      <c r="A94" t="s">
        <v>156</v>
      </c>
      <c r="B94" t="s">
        <v>9</v>
      </c>
      <c r="C94" t="s">
        <v>10</v>
      </c>
      <c r="G94">
        <f t="shared" si="7"/>
        <v>0</v>
      </c>
    </row>
    <row r="95" spans="1:10">
      <c r="A95">
        <v>81</v>
      </c>
      <c r="B95">
        <v>120</v>
      </c>
      <c r="C95">
        <v>131</v>
      </c>
      <c r="G95">
        <f t="shared" si="7"/>
        <v>332</v>
      </c>
      <c r="H95" s="3">
        <f>A95*100/$G95</f>
        <v>24.397590361445783</v>
      </c>
      <c r="I95" s="3">
        <f>B95*100/$G95</f>
        <v>36.144578313253014</v>
      </c>
      <c r="J95" s="3">
        <f>C95*100/$G95</f>
        <v>39.457831325301207</v>
      </c>
    </row>
    <row r="96" spans="1:10">
      <c r="A96" t="s">
        <v>42</v>
      </c>
      <c r="G96">
        <f t="shared" si="7"/>
        <v>0</v>
      </c>
    </row>
    <row r="97" spans="1:10">
      <c r="A97" t="s">
        <v>156</v>
      </c>
      <c r="B97" t="s">
        <v>9</v>
      </c>
      <c r="C97" t="s">
        <v>10</v>
      </c>
      <c r="G97">
        <f t="shared" si="7"/>
        <v>0</v>
      </c>
    </row>
    <row r="98" spans="1:10">
      <c r="A98">
        <v>73</v>
      </c>
      <c r="B98">
        <v>118</v>
      </c>
      <c r="C98">
        <v>141</v>
      </c>
      <c r="G98">
        <f t="shared" si="7"/>
        <v>332</v>
      </c>
      <c r="H98" s="3">
        <f>A98*100/$G98</f>
        <v>21.987951807228917</v>
      </c>
      <c r="I98" s="3">
        <f>B98*100/$G98</f>
        <v>35.542168674698793</v>
      </c>
      <c r="J98" s="3">
        <f>C98*100/$G98</f>
        <v>42.46987951807229</v>
      </c>
    </row>
    <row r="99" spans="1:10">
      <c r="A99" t="s">
        <v>43</v>
      </c>
      <c r="G99">
        <f t="shared" si="7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7"/>
        <v>0</v>
      </c>
    </row>
    <row r="101" spans="1:10">
      <c r="A101">
        <v>79</v>
      </c>
      <c r="B101">
        <v>97</v>
      </c>
      <c r="C101">
        <v>156</v>
      </c>
      <c r="G101">
        <f t="shared" si="7"/>
        <v>332</v>
      </c>
      <c r="H101" s="3">
        <f>A101*100/$G101</f>
        <v>23.795180722891565</v>
      </c>
      <c r="I101" s="3">
        <f>B101*100/$G101</f>
        <v>29.216867469879517</v>
      </c>
      <c r="J101" s="3">
        <f>C101*100/$G101</f>
        <v>46.987951807228917</v>
      </c>
    </row>
    <row r="102" spans="1:10">
      <c r="A102" t="s">
        <v>44</v>
      </c>
      <c r="G102">
        <f t="shared" si="7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7"/>
        <v>0</v>
      </c>
    </row>
    <row r="104" spans="1:10">
      <c r="A104">
        <v>74</v>
      </c>
      <c r="B104">
        <v>128</v>
      </c>
      <c r="C104">
        <v>130</v>
      </c>
      <c r="G104">
        <f t="shared" si="7"/>
        <v>332</v>
      </c>
      <c r="H104" s="3">
        <f>A104*100/$G104</f>
        <v>22.289156626506024</v>
      </c>
      <c r="I104" s="3">
        <f>B104*100/$G104</f>
        <v>38.554216867469883</v>
      </c>
      <c r="J104" s="3">
        <f>C104*100/$G104</f>
        <v>39.156626506024097</v>
      </c>
    </row>
    <row r="105" spans="1:10">
      <c r="A105" t="s">
        <v>45</v>
      </c>
      <c r="G105">
        <f t="shared" si="7"/>
        <v>0</v>
      </c>
    </row>
    <row r="106" spans="1:10">
      <c r="A106" t="s">
        <v>156</v>
      </c>
      <c r="B106" t="s">
        <v>9</v>
      </c>
      <c r="C106" t="s">
        <v>10</v>
      </c>
      <c r="G106">
        <f t="shared" ref="G106:G137" si="9">SUM(A106:F106)</f>
        <v>0</v>
      </c>
    </row>
    <row r="107" spans="1:10">
      <c r="A107">
        <v>72</v>
      </c>
      <c r="B107">
        <v>190</v>
      </c>
      <c r="C107">
        <v>70</v>
      </c>
      <c r="G107">
        <f t="shared" si="9"/>
        <v>332</v>
      </c>
      <c r="H107" s="3">
        <f>A107*100/$G107</f>
        <v>21.686746987951807</v>
      </c>
      <c r="I107" s="3">
        <f>B107*100/$G107</f>
        <v>57.2289156626506</v>
      </c>
      <c r="J107" s="3">
        <f>C107*100/$G107</f>
        <v>21.08433734939759</v>
      </c>
    </row>
    <row r="108" spans="1:10">
      <c r="A108" t="s">
        <v>46</v>
      </c>
      <c r="G108">
        <f t="shared" si="9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9"/>
        <v>0</v>
      </c>
    </row>
    <row r="110" spans="1:10">
      <c r="A110">
        <v>73</v>
      </c>
      <c r="B110">
        <v>221</v>
      </c>
      <c r="C110">
        <v>38</v>
      </c>
      <c r="G110">
        <f t="shared" si="9"/>
        <v>332</v>
      </c>
      <c r="H110" s="3">
        <f>A110*100/$G110</f>
        <v>21.987951807228917</v>
      </c>
      <c r="I110" s="3">
        <f>B110*100/$G110</f>
        <v>66.566265060240966</v>
      </c>
      <c r="J110" s="3">
        <f>C110*100/$G110</f>
        <v>11.445783132530121</v>
      </c>
    </row>
    <row r="111" spans="1:10">
      <c r="A111" t="s">
        <v>47</v>
      </c>
      <c r="G111">
        <f t="shared" si="9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9"/>
        <v>0</v>
      </c>
    </row>
    <row r="113" spans="1:10">
      <c r="A113">
        <v>70</v>
      </c>
      <c r="B113">
        <v>247</v>
      </c>
      <c r="C113">
        <v>15</v>
      </c>
      <c r="G113">
        <f t="shared" si="9"/>
        <v>332</v>
      </c>
      <c r="H113" s="3">
        <f>A113*100/$G113</f>
        <v>21.08433734939759</v>
      </c>
      <c r="I113" s="3">
        <f>B113*100/$G113</f>
        <v>74.397590361445779</v>
      </c>
      <c r="J113" s="3">
        <f>C113*100/$G113</f>
        <v>4.5180722891566267</v>
      </c>
    </row>
    <row r="114" spans="1:10">
      <c r="A114" t="s">
        <v>48</v>
      </c>
      <c r="G114">
        <f t="shared" si="9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9"/>
        <v>0</v>
      </c>
    </row>
    <row r="116" spans="1:10">
      <c r="A116">
        <v>68</v>
      </c>
      <c r="B116">
        <v>234</v>
      </c>
      <c r="C116">
        <v>30</v>
      </c>
      <c r="G116">
        <f t="shared" si="9"/>
        <v>332</v>
      </c>
      <c r="H116" s="3">
        <f>A116*100/$G116</f>
        <v>20.481927710843372</v>
      </c>
      <c r="I116" s="3">
        <f>B116*100/$G116</f>
        <v>70.481927710843379</v>
      </c>
      <c r="J116" s="3">
        <f>C116*100/$G116</f>
        <v>9.0361445783132535</v>
      </c>
    </row>
    <row r="117" spans="1:10">
      <c r="A117" t="s">
        <v>49</v>
      </c>
      <c r="G117">
        <f t="shared" si="9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9"/>
        <v>0</v>
      </c>
    </row>
    <row r="119" spans="1:10">
      <c r="A119">
        <v>64</v>
      </c>
      <c r="B119">
        <v>244</v>
      </c>
      <c r="C119">
        <v>24</v>
      </c>
      <c r="G119">
        <f t="shared" si="9"/>
        <v>332</v>
      </c>
      <c r="H119" s="3">
        <f>A119*100/$G119</f>
        <v>19.277108433734941</v>
      </c>
      <c r="I119" s="3">
        <f>B119*100/$G119</f>
        <v>73.493975903614455</v>
      </c>
      <c r="J119" s="3">
        <f>C119*100/$G119</f>
        <v>7.2289156626506026</v>
      </c>
    </row>
    <row r="120" spans="1:10">
      <c r="A120" t="s">
        <v>50</v>
      </c>
      <c r="G120">
        <f t="shared" si="9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9"/>
        <v>0</v>
      </c>
    </row>
    <row r="122" spans="1:10">
      <c r="A122">
        <v>66</v>
      </c>
      <c r="B122">
        <v>250</v>
      </c>
      <c r="C122">
        <v>16</v>
      </c>
      <c r="G122">
        <f t="shared" si="9"/>
        <v>332</v>
      </c>
      <c r="H122" s="3">
        <f>A122*100/$G122</f>
        <v>19.879518072289155</v>
      </c>
      <c r="I122" s="3">
        <f>B122*100/$G122</f>
        <v>75.301204819277103</v>
      </c>
      <c r="J122" s="3">
        <f>C122*100/$G122</f>
        <v>4.8192771084337354</v>
      </c>
    </row>
    <row r="123" spans="1:10">
      <c r="A123" t="s">
        <v>51</v>
      </c>
      <c r="G123">
        <f t="shared" si="9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9"/>
        <v>0</v>
      </c>
    </row>
    <row r="125" spans="1:10">
      <c r="A125">
        <v>73</v>
      </c>
      <c r="B125">
        <v>166</v>
      </c>
      <c r="C125">
        <v>93</v>
      </c>
      <c r="G125">
        <f t="shared" si="9"/>
        <v>332</v>
      </c>
      <c r="H125" s="3">
        <f>A125*100/$G125</f>
        <v>21.987951807228917</v>
      </c>
      <c r="I125" s="3">
        <f>B125*100/$G125</f>
        <v>50</v>
      </c>
      <c r="J125" s="3">
        <f>C125*100/$G125</f>
        <v>28.012048192771083</v>
      </c>
    </row>
    <row r="126" spans="1:10">
      <c r="A126" t="s">
        <v>52</v>
      </c>
      <c r="G126">
        <f t="shared" si="9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9"/>
        <v>0</v>
      </c>
    </row>
    <row r="128" spans="1:10">
      <c r="A128">
        <v>76</v>
      </c>
      <c r="B128">
        <v>125</v>
      </c>
      <c r="C128">
        <v>131</v>
      </c>
      <c r="G128">
        <f t="shared" si="9"/>
        <v>332</v>
      </c>
      <c r="H128" s="3">
        <f>A128*100/$G128</f>
        <v>22.891566265060241</v>
      </c>
      <c r="I128" s="3">
        <f>B128*100/$G128</f>
        <v>37.650602409638552</v>
      </c>
      <c r="J128" s="3">
        <f>C128*100/$G128</f>
        <v>39.457831325301207</v>
      </c>
    </row>
    <row r="129" spans="1:10">
      <c r="A129" t="s">
        <v>53</v>
      </c>
      <c r="G129">
        <f t="shared" si="9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9"/>
        <v>0</v>
      </c>
    </row>
    <row r="131" spans="1:10">
      <c r="A131">
        <v>95</v>
      </c>
      <c r="B131">
        <v>203</v>
      </c>
      <c r="C131">
        <v>34</v>
      </c>
      <c r="G131">
        <f t="shared" si="9"/>
        <v>332</v>
      </c>
      <c r="H131" s="3">
        <f>A131*100/$G131</f>
        <v>28.6144578313253</v>
      </c>
      <c r="I131" s="3">
        <f>B131*100/$G131</f>
        <v>61.144578313253014</v>
      </c>
      <c r="J131" s="3">
        <f>C131*100/$G131</f>
        <v>10.240963855421686</v>
      </c>
    </row>
    <row r="132" spans="1:10">
      <c r="A132" t="s">
        <v>54</v>
      </c>
      <c r="G132">
        <f t="shared" si="9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9"/>
        <v>0</v>
      </c>
    </row>
    <row r="134" spans="1:10">
      <c r="A134">
        <v>81</v>
      </c>
      <c r="B134">
        <v>173</v>
      </c>
      <c r="C134">
        <v>78</v>
      </c>
      <c r="G134">
        <f t="shared" si="9"/>
        <v>332</v>
      </c>
      <c r="H134" s="3">
        <f>A134*100/$G134</f>
        <v>24.397590361445783</v>
      </c>
      <c r="I134" s="3">
        <f>B134*100/$G134</f>
        <v>52.108433734939759</v>
      </c>
      <c r="J134" s="3">
        <f>C134*100/$G134</f>
        <v>23.493975903614459</v>
      </c>
    </row>
    <row r="135" spans="1:10">
      <c r="A135" t="s">
        <v>55</v>
      </c>
      <c r="G135">
        <f t="shared" si="9"/>
        <v>0</v>
      </c>
    </row>
    <row r="136" spans="1:10">
      <c r="A136" t="s">
        <v>156</v>
      </c>
      <c r="B136" t="s">
        <v>9</v>
      </c>
      <c r="C136" t="s">
        <v>10</v>
      </c>
      <c r="G136">
        <f t="shared" si="9"/>
        <v>0</v>
      </c>
    </row>
    <row r="137" spans="1:10">
      <c r="A137">
        <v>202</v>
      </c>
      <c r="B137">
        <v>75</v>
      </c>
      <c r="C137">
        <v>55</v>
      </c>
      <c r="G137">
        <f t="shared" si="9"/>
        <v>332</v>
      </c>
      <c r="H137" s="3">
        <f>A137*100/$G137</f>
        <v>60.843373493975903</v>
      </c>
      <c r="I137" s="3">
        <f>B137*100/$G137</f>
        <v>22.590361445783131</v>
      </c>
      <c r="J137" s="3">
        <f>C137*100/$G137</f>
        <v>16.566265060240966</v>
      </c>
    </row>
    <row r="138" spans="1:10">
      <c r="A138" t="s">
        <v>56</v>
      </c>
      <c r="G138">
        <f t="shared" ref="G138:G169" si="10">SUM(A138:F138)</f>
        <v>0</v>
      </c>
    </row>
    <row r="139" spans="1:10">
      <c r="A139" t="s">
        <v>156</v>
      </c>
      <c r="B139" t="s">
        <v>9</v>
      </c>
      <c r="C139" t="s">
        <v>10</v>
      </c>
      <c r="G139">
        <f t="shared" si="10"/>
        <v>0</v>
      </c>
    </row>
    <row r="140" spans="1:10">
      <c r="A140">
        <v>201</v>
      </c>
      <c r="B140">
        <v>60</v>
      </c>
      <c r="C140">
        <v>71</v>
      </c>
      <c r="G140">
        <f t="shared" si="10"/>
        <v>332</v>
      </c>
      <c r="H140" s="3">
        <f>A140*100/$G140</f>
        <v>60.542168674698793</v>
      </c>
      <c r="I140" s="3">
        <f>B140*100/$G140</f>
        <v>18.072289156626507</v>
      </c>
      <c r="J140" s="3">
        <f>C140*100/$G140</f>
        <v>21.3855421686747</v>
      </c>
    </row>
    <row r="141" spans="1:10">
      <c r="A141" t="s">
        <v>57</v>
      </c>
      <c r="G141">
        <f t="shared" si="10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10"/>
        <v>0</v>
      </c>
    </row>
    <row r="143" spans="1:10">
      <c r="A143">
        <v>85</v>
      </c>
      <c r="B143">
        <v>120</v>
      </c>
      <c r="C143">
        <v>127</v>
      </c>
      <c r="G143">
        <f t="shared" si="10"/>
        <v>332</v>
      </c>
      <c r="H143" s="3">
        <f>A143*100/$G143</f>
        <v>25.602409638554217</v>
      </c>
      <c r="I143" s="3">
        <f>B143*100/$G143</f>
        <v>36.144578313253014</v>
      </c>
      <c r="J143" s="3">
        <f>C143*100/$G143</f>
        <v>38.253012048192772</v>
      </c>
    </row>
    <row r="144" spans="1:10">
      <c r="A144" t="s">
        <v>58</v>
      </c>
      <c r="G144">
        <f t="shared" si="10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10"/>
        <v>0</v>
      </c>
    </row>
    <row r="146" spans="1:10">
      <c r="A146">
        <v>78</v>
      </c>
      <c r="B146">
        <v>99</v>
      </c>
      <c r="C146">
        <v>155</v>
      </c>
      <c r="G146">
        <f t="shared" si="10"/>
        <v>332</v>
      </c>
      <c r="H146" s="3">
        <f>A146*100/$G146</f>
        <v>23.493975903614459</v>
      </c>
      <c r="I146" s="3">
        <f>B146*100/$G146</f>
        <v>29.819277108433734</v>
      </c>
      <c r="J146" s="3">
        <f>C146*100/$G146</f>
        <v>46.686746987951807</v>
      </c>
    </row>
    <row r="147" spans="1:10">
      <c r="A147" t="s">
        <v>59</v>
      </c>
      <c r="G147">
        <f t="shared" si="10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10"/>
        <v>0</v>
      </c>
    </row>
    <row r="149" spans="1:10">
      <c r="A149">
        <v>99</v>
      </c>
      <c r="B149">
        <v>182</v>
      </c>
      <c r="C149">
        <v>51</v>
      </c>
      <c r="G149">
        <f t="shared" si="10"/>
        <v>332</v>
      </c>
      <c r="H149" s="3">
        <f>A149*100/$G149</f>
        <v>29.819277108433734</v>
      </c>
      <c r="I149" s="3">
        <f>B149*100/$G149</f>
        <v>54.819277108433738</v>
      </c>
      <c r="J149" s="3">
        <f>C149*100/$G149</f>
        <v>15.361445783132529</v>
      </c>
    </row>
    <row r="150" spans="1:10">
      <c r="A150" t="s">
        <v>60</v>
      </c>
      <c r="G150">
        <f t="shared" si="10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10"/>
        <v>0</v>
      </c>
    </row>
    <row r="152" spans="1:10">
      <c r="A152">
        <v>92</v>
      </c>
      <c r="B152">
        <v>189</v>
      </c>
      <c r="C152">
        <v>51</v>
      </c>
      <c r="G152">
        <f t="shared" si="10"/>
        <v>332</v>
      </c>
      <c r="H152" s="3">
        <f>A152*100/$G152</f>
        <v>27.710843373493976</v>
      </c>
      <c r="I152" s="3">
        <f>B152*100/$G152</f>
        <v>56.927710843373497</v>
      </c>
      <c r="J152" s="3">
        <f>C152*100/$G152</f>
        <v>15.361445783132529</v>
      </c>
    </row>
    <row r="153" spans="1:10">
      <c r="A153" t="s">
        <v>61</v>
      </c>
      <c r="G153">
        <f t="shared" si="10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10"/>
        <v>0</v>
      </c>
    </row>
    <row r="155" spans="1:10">
      <c r="A155">
        <v>90</v>
      </c>
      <c r="B155">
        <v>207</v>
      </c>
      <c r="C155">
        <v>35</v>
      </c>
      <c r="G155">
        <f t="shared" si="10"/>
        <v>332</v>
      </c>
      <c r="H155" s="3">
        <f>A155*100/$G155</f>
        <v>27.108433734939759</v>
      </c>
      <c r="I155" s="3">
        <f>B155*100/$G155</f>
        <v>62.349397590361448</v>
      </c>
      <c r="J155" s="3">
        <f>C155*100/$G155</f>
        <v>10.542168674698795</v>
      </c>
    </row>
    <row r="156" spans="1:10">
      <c r="A156" t="s">
        <v>62</v>
      </c>
      <c r="G156">
        <f t="shared" si="10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10"/>
        <v>0</v>
      </c>
    </row>
    <row r="158" spans="1:10">
      <c r="A158">
        <v>79</v>
      </c>
      <c r="B158">
        <v>169</v>
      </c>
      <c r="C158">
        <v>84</v>
      </c>
      <c r="G158">
        <f t="shared" si="10"/>
        <v>332</v>
      </c>
      <c r="H158" s="3">
        <f>A158*100/$G158</f>
        <v>23.795180722891565</v>
      </c>
      <c r="I158" s="3">
        <f>B158*100/$G158</f>
        <v>50.903614457831324</v>
      </c>
      <c r="J158" s="3">
        <f>C158*100/$G158</f>
        <v>25.301204819277107</v>
      </c>
    </row>
    <row r="159" spans="1:10">
      <c r="A159" t="s">
        <v>63</v>
      </c>
      <c r="G159">
        <f t="shared" si="10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10"/>
        <v>0</v>
      </c>
    </row>
    <row r="161" spans="1:10">
      <c r="A161">
        <v>80</v>
      </c>
      <c r="B161">
        <v>243</v>
      </c>
      <c r="C161">
        <v>9</v>
      </c>
      <c r="G161">
        <f t="shared" si="10"/>
        <v>332</v>
      </c>
      <c r="H161" s="3">
        <f>A161*100/$G161</f>
        <v>24.096385542168676</v>
      </c>
      <c r="I161" s="3">
        <f>B161*100/$G161</f>
        <v>73.192771084337352</v>
      </c>
      <c r="J161" s="3">
        <f>C161*100/$G161</f>
        <v>2.7108433734939759</v>
      </c>
    </row>
    <row r="162" spans="1:10">
      <c r="A162" t="s">
        <v>64</v>
      </c>
      <c r="G162">
        <f t="shared" si="10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10"/>
        <v>0</v>
      </c>
    </row>
    <row r="164" spans="1:10">
      <c r="A164">
        <v>82</v>
      </c>
      <c r="B164">
        <v>239</v>
      </c>
      <c r="C164">
        <v>11</v>
      </c>
      <c r="G164">
        <f t="shared" si="10"/>
        <v>332</v>
      </c>
      <c r="H164" s="3">
        <f>A164*100/$G164</f>
        <v>24.698795180722893</v>
      </c>
      <c r="I164" s="3">
        <f>B164*100/$G164</f>
        <v>71.98795180722891</v>
      </c>
      <c r="J164" s="3">
        <f>C164*100/$G164</f>
        <v>3.3132530120481927</v>
      </c>
    </row>
    <row r="165" spans="1:10">
      <c r="A165" t="s">
        <v>65</v>
      </c>
      <c r="G165">
        <f t="shared" si="10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10"/>
        <v>0</v>
      </c>
    </row>
    <row r="167" spans="1:10">
      <c r="A167">
        <v>83</v>
      </c>
      <c r="B167">
        <v>242</v>
      </c>
      <c r="C167">
        <v>7</v>
      </c>
      <c r="G167">
        <f t="shared" si="10"/>
        <v>332</v>
      </c>
      <c r="H167" s="3">
        <f>A167*100/$G167</f>
        <v>25</v>
      </c>
      <c r="I167" s="3">
        <f>B167*100/$G167</f>
        <v>72.891566265060234</v>
      </c>
      <c r="J167" s="3">
        <f>C167*100/$G167</f>
        <v>2.1084337349397591</v>
      </c>
    </row>
    <row r="168" spans="1:10">
      <c r="A168" t="s">
        <v>66</v>
      </c>
      <c r="G168">
        <f t="shared" si="10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10"/>
        <v>0</v>
      </c>
    </row>
    <row r="170" spans="1:10">
      <c r="A170">
        <v>82</v>
      </c>
      <c r="B170">
        <v>213</v>
      </c>
      <c r="C170">
        <v>37</v>
      </c>
      <c r="G170">
        <f t="shared" ref="G170:G201" si="11">SUM(A170:F170)</f>
        <v>332</v>
      </c>
      <c r="H170" s="3">
        <f>A170*100/$G170</f>
        <v>24.698795180722893</v>
      </c>
      <c r="I170" s="3">
        <f>B170*100/$G170</f>
        <v>64.156626506024097</v>
      </c>
      <c r="J170" s="3">
        <f>C170*100/$G170</f>
        <v>11.144578313253012</v>
      </c>
    </row>
    <row r="171" spans="1:10">
      <c r="A171" t="s">
        <v>67</v>
      </c>
      <c r="G171">
        <f t="shared" si="11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11"/>
        <v>0</v>
      </c>
    </row>
    <row r="173" spans="1:10">
      <c r="A173">
        <v>86</v>
      </c>
      <c r="B173">
        <v>198</v>
      </c>
      <c r="C173">
        <v>48</v>
      </c>
      <c r="G173">
        <f t="shared" si="11"/>
        <v>332</v>
      </c>
      <c r="H173" s="3">
        <f>A173*100/$G173</f>
        <v>25.903614457831324</v>
      </c>
      <c r="I173" s="3">
        <f>B173*100/$G173</f>
        <v>59.638554216867469</v>
      </c>
      <c r="J173" s="3">
        <f>C173*100/$G173</f>
        <v>14.457831325301205</v>
      </c>
    </row>
    <row r="174" spans="1:10">
      <c r="A174" t="s">
        <v>68</v>
      </c>
      <c r="G174">
        <f t="shared" si="11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11"/>
        <v>0</v>
      </c>
    </row>
    <row r="176" spans="1:10">
      <c r="A176">
        <v>88</v>
      </c>
      <c r="B176">
        <v>188</v>
      </c>
      <c r="C176">
        <v>56</v>
      </c>
      <c r="G176">
        <f t="shared" si="11"/>
        <v>332</v>
      </c>
      <c r="H176" s="3">
        <f>A176*100/$G176</f>
        <v>26.506024096385541</v>
      </c>
      <c r="I176" s="3">
        <f>B176*100/$G176</f>
        <v>56.626506024096386</v>
      </c>
      <c r="J176" s="3">
        <f>C176*100/$G176</f>
        <v>16.867469879518072</v>
      </c>
    </row>
    <row r="177" spans="1:10">
      <c r="A177" t="s">
        <v>69</v>
      </c>
      <c r="G177">
        <f t="shared" si="11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11"/>
        <v>0</v>
      </c>
    </row>
    <row r="179" spans="1:10">
      <c r="A179">
        <v>90</v>
      </c>
      <c r="B179">
        <v>236</v>
      </c>
      <c r="C179">
        <v>6</v>
      </c>
      <c r="G179">
        <f t="shared" si="11"/>
        <v>332</v>
      </c>
      <c r="H179" s="3">
        <f>A179*100/$G179</f>
        <v>27.108433734939759</v>
      </c>
      <c r="I179" s="3">
        <f>B179*100/$G179</f>
        <v>71.084337349397586</v>
      </c>
      <c r="J179" s="3">
        <f>C179*100/$G179</f>
        <v>1.8072289156626506</v>
      </c>
    </row>
    <row r="180" spans="1:10">
      <c r="A180" t="s">
        <v>70</v>
      </c>
      <c r="G180">
        <f t="shared" si="11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11"/>
        <v>0</v>
      </c>
    </row>
    <row r="182" spans="1:10">
      <c r="A182">
        <v>95</v>
      </c>
      <c r="B182">
        <v>230</v>
      </c>
      <c r="C182">
        <v>7</v>
      </c>
      <c r="G182">
        <f t="shared" si="11"/>
        <v>332</v>
      </c>
      <c r="H182" s="3">
        <f>A182*100/$G182</f>
        <v>28.6144578313253</v>
      </c>
      <c r="I182" s="3">
        <f>B182*100/$G182</f>
        <v>69.277108433734938</v>
      </c>
      <c r="J182" s="3">
        <f>C182*100/$G182</f>
        <v>2.1084337349397591</v>
      </c>
    </row>
    <row r="183" spans="1:10">
      <c r="A183" t="s">
        <v>71</v>
      </c>
      <c r="G183">
        <f t="shared" si="11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11"/>
        <v>0</v>
      </c>
    </row>
    <row r="185" spans="1:10">
      <c r="A185">
        <v>78</v>
      </c>
      <c r="B185">
        <v>250</v>
      </c>
      <c r="C185">
        <v>4</v>
      </c>
      <c r="G185">
        <f t="shared" si="11"/>
        <v>332</v>
      </c>
      <c r="H185" s="3">
        <f>A185*100/$G185</f>
        <v>23.493975903614459</v>
      </c>
      <c r="I185" s="3">
        <f>B185*100/$G185</f>
        <v>75.301204819277103</v>
      </c>
      <c r="J185" s="3">
        <f>C185*100/$G185</f>
        <v>1.2048192771084338</v>
      </c>
    </row>
    <row r="186" spans="1:10">
      <c r="A186" t="s">
        <v>72</v>
      </c>
      <c r="G186">
        <f t="shared" si="11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11"/>
        <v>0</v>
      </c>
    </row>
    <row r="188" spans="1:10">
      <c r="A188">
        <v>82</v>
      </c>
      <c r="B188">
        <v>245</v>
      </c>
      <c r="C188">
        <v>5</v>
      </c>
      <c r="G188">
        <f t="shared" si="11"/>
        <v>332</v>
      </c>
      <c r="H188" s="3">
        <f>A188*100/$G188</f>
        <v>24.698795180722893</v>
      </c>
      <c r="I188" s="3">
        <f>B188*100/$G188</f>
        <v>73.795180722891573</v>
      </c>
      <c r="J188" s="3">
        <f>C188*100/$G188</f>
        <v>1.5060240963855422</v>
      </c>
    </row>
    <row r="189" spans="1:10">
      <c r="A189" t="s">
        <v>73</v>
      </c>
      <c r="G189">
        <f t="shared" si="11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11"/>
        <v>0</v>
      </c>
    </row>
    <row r="191" spans="1:10">
      <c r="A191">
        <v>78</v>
      </c>
      <c r="B191">
        <v>242</v>
      </c>
      <c r="C191">
        <v>12</v>
      </c>
      <c r="G191">
        <f t="shared" si="11"/>
        <v>332</v>
      </c>
      <c r="H191" s="3">
        <f>A191*100/$G191</f>
        <v>23.493975903614459</v>
      </c>
      <c r="I191" s="3">
        <f>B191*100/$G191</f>
        <v>72.891566265060234</v>
      </c>
      <c r="J191" s="3">
        <f>C191*100/$G191</f>
        <v>3.6144578313253013</v>
      </c>
    </row>
    <row r="192" spans="1:10">
      <c r="A192" t="s">
        <v>74</v>
      </c>
      <c r="G192">
        <f t="shared" si="11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11"/>
        <v>0</v>
      </c>
    </row>
    <row r="194" spans="1:10">
      <c r="A194">
        <v>79</v>
      </c>
      <c r="B194">
        <v>196</v>
      </c>
      <c r="C194">
        <v>57</v>
      </c>
      <c r="G194">
        <f t="shared" si="11"/>
        <v>332</v>
      </c>
      <c r="H194" s="3">
        <f>A194*100/$G194</f>
        <v>23.795180722891565</v>
      </c>
      <c r="I194" s="3">
        <f>B194*100/$G194</f>
        <v>59.036144578313255</v>
      </c>
      <c r="J194" s="3">
        <f>C194*100/$G194</f>
        <v>17.168674698795179</v>
      </c>
    </row>
    <row r="195" spans="1:10">
      <c r="A195" t="s">
        <v>75</v>
      </c>
      <c r="G195">
        <f t="shared" si="11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11"/>
        <v>0</v>
      </c>
    </row>
    <row r="197" spans="1:10">
      <c r="A197">
        <v>236</v>
      </c>
      <c r="B197">
        <v>55</v>
      </c>
      <c r="C197">
        <v>41</v>
      </c>
      <c r="G197">
        <f t="shared" si="11"/>
        <v>332</v>
      </c>
      <c r="H197" s="3">
        <f>A197*100/$G197</f>
        <v>71.084337349397586</v>
      </c>
      <c r="I197" s="3">
        <f>B197*100/$G197</f>
        <v>16.566265060240966</v>
      </c>
      <c r="J197" s="3">
        <f>C197*100/$G197</f>
        <v>12.349397590361447</v>
      </c>
    </row>
    <row r="198" spans="1:10">
      <c r="A198" t="s">
        <v>76</v>
      </c>
      <c r="G198">
        <f t="shared" si="11"/>
        <v>0</v>
      </c>
    </row>
    <row r="199" spans="1:10">
      <c r="A199" t="s">
        <v>156</v>
      </c>
      <c r="B199" t="s">
        <v>9</v>
      </c>
      <c r="C199" t="s">
        <v>10</v>
      </c>
      <c r="G199">
        <f t="shared" si="11"/>
        <v>0</v>
      </c>
    </row>
    <row r="200" spans="1:10">
      <c r="A200">
        <v>228</v>
      </c>
      <c r="B200">
        <v>59</v>
      </c>
      <c r="C200">
        <v>45</v>
      </c>
      <c r="G200">
        <f t="shared" si="11"/>
        <v>332</v>
      </c>
      <c r="H200" s="3">
        <f>A200*100/$G200</f>
        <v>68.674698795180717</v>
      </c>
      <c r="I200" s="3">
        <f>B200*100/$G200</f>
        <v>17.771084337349397</v>
      </c>
      <c r="J200" s="3">
        <f>C200*100/$G200</f>
        <v>13.554216867469879</v>
      </c>
    </row>
    <row r="201" spans="1:10">
      <c r="A201" t="s">
        <v>77</v>
      </c>
      <c r="G201">
        <f t="shared" si="11"/>
        <v>0</v>
      </c>
    </row>
    <row r="202" spans="1:10">
      <c r="A202" t="s">
        <v>156</v>
      </c>
      <c r="B202" t="s">
        <v>9</v>
      </c>
      <c r="C202" t="s">
        <v>10</v>
      </c>
      <c r="G202">
        <f t="shared" ref="G202:G233" si="12">SUM(A202:F202)</f>
        <v>0</v>
      </c>
    </row>
    <row r="203" spans="1:10">
      <c r="A203">
        <v>138</v>
      </c>
      <c r="B203">
        <v>113</v>
      </c>
      <c r="C203">
        <v>81</v>
      </c>
      <c r="G203">
        <f t="shared" si="12"/>
        <v>332</v>
      </c>
      <c r="H203" s="3">
        <f>A203*100/$G203</f>
        <v>41.566265060240966</v>
      </c>
      <c r="I203" s="3">
        <f>B203*100/$G203</f>
        <v>34.036144578313255</v>
      </c>
      <c r="J203" s="3">
        <f>C203*100/$G203</f>
        <v>24.397590361445783</v>
      </c>
    </row>
    <row r="204" spans="1:10">
      <c r="A204" t="s">
        <v>78</v>
      </c>
      <c r="G204">
        <f t="shared" si="12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12"/>
        <v>0</v>
      </c>
    </row>
    <row r="206" spans="1:10">
      <c r="A206">
        <v>137</v>
      </c>
      <c r="B206">
        <v>125</v>
      </c>
      <c r="C206">
        <v>70</v>
      </c>
      <c r="G206">
        <f t="shared" si="12"/>
        <v>332</v>
      </c>
      <c r="H206" s="3">
        <f>A206*100/$G206</f>
        <v>41.265060240963855</v>
      </c>
      <c r="I206" s="3">
        <f>B206*100/$G206</f>
        <v>37.650602409638552</v>
      </c>
      <c r="J206" s="3">
        <f>C206*100/$G206</f>
        <v>21.08433734939759</v>
      </c>
    </row>
    <row r="207" spans="1:10">
      <c r="A207" t="s">
        <v>79</v>
      </c>
      <c r="G207">
        <f t="shared" si="12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12"/>
        <v>0</v>
      </c>
    </row>
    <row r="209" spans="1:10">
      <c r="A209">
        <v>115</v>
      </c>
      <c r="B209">
        <v>187</v>
      </c>
      <c r="C209">
        <v>30</v>
      </c>
      <c r="G209">
        <f t="shared" si="12"/>
        <v>332</v>
      </c>
      <c r="H209" s="3">
        <f>A209*100/$G209</f>
        <v>34.638554216867469</v>
      </c>
      <c r="I209" s="3">
        <f>B209*100/$G209</f>
        <v>56.325301204819276</v>
      </c>
      <c r="J209" s="3">
        <f>C209*100/$G209</f>
        <v>9.0361445783132535</v>
      </c>
    </row>
    <row r="210" spans="1:10">
      <c r="A210" t="s">
        <v>80</v>
      </c>
      <c r="G210">
        <f t="shared" si="12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12"/>
        <v>0</v>
      </c>
    </row>
    <row r="212" spans="1:10">
      <c r="A212">
        <v>105</v>
      </c>
      <c r="B212">
        <v>187</v>
      </c>
      <c r="C212">
        <v>40</v>
      </c>
      <c r="G212">
        <f t="shared" si="12"/>
        <v>332</v>
      </c>
      <c r="H212" s="3">
        <f>A212*100/$G212</f>
        <v>31.626506024096386</v>
      </c>
      <c r="I212" s="3">
        <f>B212*100/$G212</f>
        <v>56.325301204819276</v>
      </c>
      <c r="J212" s="3">
        <f>C212*100/$G212</f>
        <v>12.048192771084338</v>
      </c>
    </row>
    <row r="213" spans="1:10">
      <c r="A213" t="s">
        <v>81</v>
      </c>
      <c r="G213">
        <f t="shared" si="12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12"/>
        <v>0</v>
      </c>
    </row>
    <row r="215" spans="1:10">
      <c r="A215">
        <v>119</v>
      </c>
      <c r="B215">
        <v>145</v>
      </c>
      <c r="C215">
        <v>68</v>
      </c>
      <c r="G215">
        <f t="shared" si="12"/>
        <v>332</v>
      </c>
      <c r="H215" s="3">
        <f>A215*100/$G215</f>
        <v>35.843373493975903</v>
      </c>
      <c r="I215" s="3">
        <f>B215*100/$G215</f>
        <v>43.674698795180724</v>
      </c>
      <c r="J215" s="3">
        <f>C215*100/$G215</f>
        <v>20.481927710843372</v>
      </c>
    </row>
    <row r="216" spans="1:10">
      <c r="A216" t="s">
        <v>82</v>
      </c>
      <c r="G216">
        <f t="shared" si="12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12"/>
        <v>0</v>
      </c>
    </row>
    <row r="218" spans="1:10">
      <c r="A218">
        <v>102</v>
      </c>
      <c r="B218">
        <v>175</v>
      </c>
      <c r="C218">
        <v>55</v>
      </c>
      <c r="G218">
        <f t="shared" si="12"/>
        <v>332</v>
      </c>
      <c r="H218" s="3">
        <f>A218*100/$G218</f>
        <v>30.722891566265059</v>
      </c>
      <c r="I218" s="3">
        <f>B218*100/$G218</f>
        <v>52.710843373493979</v>
      </c>
      <c r="J218" s="3">
        <f>C218*100/$G218</f>
        <v>16.566265060240966</v>
      </c>
    </row>
    <row r="219" spans="1:10">
      <c r="A219" t="s">
        <v>83</v>
      </c>
      <c r="G219">
        <f t="shared" si="12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12"/>
        <v>0</v>
      </c>
    </row>
    <row r="221" spans="1:10">
      <c r="A221">
        <v>98</v>
      </c>
      <c r="B221">
        <v>180</v>
      </c>
      <c r="C221">
        <v>54</v>
      </c>
      <c r="G221">
        <f t="shared" si="12"/>
        <v>332</v>
      </c>
      <c r="H221" s="3">
        <f>A221*100/$G221</f>
        <v>29.518072289156628</v>
      </c>
      <c r="I221" s="3">
        <f>B221*100/$G221</f>
        <v>54.216867469879517</v>
      </c>
      <c r="J221" s="3">
        <f>C221*100/$G221</f>
        <v>16.265060240963855</v>
      </c>
    </row>
    <row r="222" spans="1:10">
      <c r="A222" t="s">
        <v>84</v>
      </c>
      <c r="G222">
        <f t="shared" si="12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12"/>
        <v>0</v>
      </c>
    </row>
    <row r="224" spans="1:10">
      <c r="A224">
        <v>94</v>
      </c>
      <c r="B224">
        <v>100</v>
      </c>
      <c r="C224">
        <v>138</v>
      </c>
      <c r="G224">
        <f t="shared" si="12"/>
        <v>332</v>
      </c>
      <c r="H224" s="3">
        <f>A224*100/$G224</f>
        <v>28.313253012048193</v>
      </c>
      <c r="I224" s="3">
        <f>B224*100/$G224</f>
        <v>30.120481927710845</v>
      </c>
      <c r="J224" s="3">
        <f>C224*100/$G224</f>
        <v>41.566265060240966</v>
      </c>
    </row>
    <row r="225" spans="1:10">
      <c r="A225" t="s">
        <v>85</v>
      </c>
      <c r="G225">
        <f t="shared" si="12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12"/>
        <v>0</v>
      </c>
    </row>
    <row r="227" spans="1:10">
      <c r="A227">
        <v>119</v>
      </c>
      <c r="B227">
        <v>156</v>
      </c>
      <c r="C227">
        <v>57</v>
      </c>
      <c r="G227">
        <f t="shared" si="12"/>
        <v>332</v>
      </c>
      <c r="H227" s="3">
        <f>A227*100/$G227</f>
        <v>35.843373493975903</v>
      </c>
      <c r="I227" s="3">
        <f>B227*100/$G227</f>
        <v>46.987951807228917</v>
      </c>
      <c r="J227" s="3">
        <f>C227*100/$G227</f>
        <v>17.168674698795179</v>
      </c>
    </row>
    <row r="228" spans="1:10">
      <c r="A228" t="s">
        <v>86</v>
      </c>
      <c r="G228">
        <f t="shared" si="12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12"/>
        <v>0</v>
      </c>
    </row>
    <row r="230" spans="1:10">
      <c r="A230">
        <v>97</v>
      </c>
      <c r="B230">
        <v>139</v>
      </c>
      <c r="C230">
        <v>96</v>
      </c>
      <c r="G230">
        <f t="shared" si="12"/>
        <v>332</v>
      </c>
      <c r="H230" s="3">
        <f>A230*100/$G230</f>
        <v>29.216867469879517</v>
      </c>
      <c r="I230" s="3">
        <f>B230*100/$G230</f>
        <v>41.867469879518069</v>
      </c>
      <c r="J230" s="3">
        <f>C230*100/$G230</f>
        <v>28.91566265060241</v>
      </c>
    </row>
    <row r="231" spans="1:10">
      <c r="A231" t="s">
        <v>87</v>
      </c>
      <c r="G231">
        <f t="shared" si="12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12"/>
        <v>0</v>
      </c>
    </row>
    <row r="233" spans="1:10">
      <c r="A233">
        <v>108</v>
      </c>
      <c r="B233">
        <v>138</v>
      </c>
      <c r="C233">
        <v>86</v>
      </c>
      <c r="G233">
        <f t="shared" si="12"/>
        <v>332</v>
      </c>
      <c r="H233" s="3">
        <f>A233*100/$G233</f>
        <v>32.53012048192771</v>
      </c>
      <c r="I233" s="3">
        <f>B233*100/$G233</f>
        <v>41.566265060240966</v>
      </c>
      <c r="J233" s="3">
        <f>C233*100/$G233</f>
        <v>25.903614457831324</v>
      </c>
    </row>
    <row r="234" spans="1:10">
      <c r="A234" t="s">
        <v>88</v>
      </c>
      <c r="G234">
        <f t="shared" ref="G234:G242" si="13">SUM(A234:F234)</f>
        <v>0</v>
      </c>
    </row>
    <row r="235" spans="1:10">
      <c r="A235" t="s">
        <v>156</v>
      </c>
      <c r="B235" t="s">
        <v>9</v>
      </c>
      <c r="C235" t="s">
        <v>10</v>
      </c>
      <c r="G235">
        <f t="shared" si="13"/>
        <v>0</v>
      </c>
    </row>
    <row r="236" spans="1:10">
      <c r="A236">
        <v>87</v>
      </c>
      <c r="B236">
        <v>80</v>
      </c>
      <c r="C236">
        <v>165</v>
      </c>
      <c r="G236">
        <f t="shared" si="13"/>
        <v>332</v>
      </c>
      <c r="H236" s="3">
        <f>A236*100/$G236</f>
        <v>26.204819277108435</v>
      </c>
      <c r="I236" s="3">
        <f>B236*100/$G236</f>
        <v>24.096385542168676</v>
      </c>
      <c r="J236" s="3">
        <f>C236*100/$G236</f>
        <v>49.69879518072289</v>
      </c>
    </row>
    <row r="237" spans="1:10">
      <c r="A237" t="s">
        <v>89</v>
      </c>
      <c r="G237">
        <f t="shared" si="13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13"/>
        <v>0</v>
      </c>
    </row>
    <row r="239" spans="1:10">
      <c r="A239">
        <v>100</v>
      </c>
      <c r="B239">
        <v>172</v>
      </c>
      <c r="C239">
        <v>60</v>
      </c>
      <c r="G239">
        <f t="shared" si="13"/>
        <v>332</v>
      </c>
      <c r="H239" s="3">
        <f>A239*100/$G239</f>
        <v>30.120481927710845</v>
      </c>
      <c r="I239" s="3">
        <f>B239*100/$G239</f>
        <v>51.807228915662648</v>
      </c>
      <c r="J239" s="3">
        <f>C239*100/$G239</f>
        <v>18.072289156626507</v>
      </c>
    </row>
    <row r="240" spans="1:10">
      <c r="A240" t="s">
        <v>90</v>
      </c>
      <c r="G240">
        <f t="shared" si="13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13"/>
        <v>0</v>
      </c>
    </row>
    <row r="242" spans="1:10">
      <c r="A242">
        <v>96</v>
      </c>
      <c r="B242">
        <v>157</v>
      </c>
      <c r="C242">
        <v>79</v>
      </c>
      <c r="G242">
        <f t="shared" si="13"/>
        <v>332</v>
      </c>
      <c r="H242" s="3">
        <f>A242*100/$G242</f>
        <v>28.91566265060241</v>
      </c>
      <c r="I242" s="3">
        <f>B242*100/$G242</f>
        <v>47.289156626506021</v>
      </c>
      <c r="J242" s="3">
        <f>C242*100/$G242</f>
        <v>23.795180722891565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33203125" customWidth="1"/>
    <col min="2" max="2" width="12.33203125" bestFit="1" customWidth="1"/>
    <col min="3" max="3" width="6.1640625" customWidth="1"/>
    <col min="4" max="5" width="8.83203125" customWidth="1"/>
    <col min="6" max="6" width="9.6640625" customWidth="1"/>
    <col min="7" max="7" width="5.6640625" customWidth="1"/>
    <col min="8" max="8" width="11" customWidth="1"/>
  </cols>
  <sheetData>
    <row r="1" spans="1:10">
      <c r="A1" s="1" t="s">
        <v>96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21</v>
      </c>
      <c r="C5">
        <v>341</v>
      </c>
      <c r="G5">
        <f>SUM(A5:F5)</f>
        <v>362</v>
      </c>
      <c r="H5" s="3">
        <f>A5*100/$G5</f>
        <v>0</v>
      </c>
      <c r="I5" s="3">
        <f>B5*100/$G5</f>
        <v>5.8011049723756907</v>
      </c>
      <c r="J5" s="3">
        <f>C5*100/$G5</f>
        <v>94.198895027624303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294</v>
      </c>
      <c r="C8">
        <v>68</v>
      </c>
      <c r="G8">
        <f t="shared" ref="G8:G68" si="0">SUM(A8:F8)</f>
        <v>362</v>
      </c>
      <c r="H8" s="3">
        <f t="shared" ref="H8:J8" si="1">A8*100/$G8</f>
        <v>0</v>
      </c>
      <c r="I8" s="3">
        <f t="shared" si="1"/>
        <v>81.215469613259671</v>
      </c>
      <c r="J8" s="3">
        <f t="shared" si="1"/>
        <v>18.784530386740332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109</v>
      </c>
      <c r="C11">
        <v>253</v>
      </c>
      <c r="G11">
        <f t="shared" si="0"/>
        <v>362</v>
      </c>
      <c r="H11" s="3">
        <f t="shared" ref="H11:M71" si="2">A11*100/$G11</f>
        <v>0</v>
      </c>
      <c r="I11" s="3">
        <f t="shared" si="2"/>
        <v>30.11049723756906</v>
      </c>
      <c r="J11" s="3">
        <f t="shared" si="2"/>
        <v>69.889502762430936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89</v>
      </c>
      <c r="C14">
        <v>273</v>
      </c>
      <c r="G14">
        <f t="shared" si="0"/>
        <v>362</v>
      </c>
      <c r="H14" s="3">
        <f t="shared" si="2"/>
        <v>0</v>
      </c>
      <c r="I14" s="3">
        <f t="shared" si="2"/>
        <v>24.585635359116022</v>
      </c>
      <c r="J14" s="3">
        <f t="shared" si="2"/>
        <v>75.414364640883974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76</v>
      </c>
      <c r="C17">
        <v>286</v>
      </c>
      <c r="G17">
        <f t="shared" si="0"/>
        <v>362</v>
      </c>
      <c r="H17" s="3">
        <f t="shared" si="2"/>
        <v>0</v>
      </c>
      <c r="I17" s="3">
        <f t="shared" si="2"/>
        <v>20.994475138121548</v>
      </c>
      <c r="J17" s="3">
        <f t="shared" si="2"/>
        <v>79.005524861878456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242</v>
      </c>
      <c r="C20">
        <v>120</v>
      </c>
      <c r="G20">
        <f t="shared" si="0"/>
        <v>362</v>
      </c>
      <c r="H20" s="3">
        <f t="shared" si="2"/>
        <v>0</v>
      </c>
      <c r="I20" s="3">
        <f t="shared" si="2"/>
        <v>66.850828729281773</v>
      </c>
      <c r="J20" s="3">
        <f t="shared" si="2"/>
        <v>33.149171270718234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101</v>
      </c>
      <c r="C23">
        <v>261</v>
      </c>
      <c r="G23">
        <f t="shared" si="0"/>
        <v>362</v>
      </c>
      <c r="H23" s="3">
        <f t="shared" si="2"/>
        <v>0</v>
      </c>
      <c r="I23" s="3">
        <f t="shared" si="2"/>
        <v>27.900552486187845</v>
      </c>
      <c r="J23" s="3">
        <f t="shared" si="2"/>
        <v>72.099447513812152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187</v>
      </c>
      <c r="C26">
        <v>175</v>
      </c>
      <c r="G26">
        <f t="shared" si="0"/>
        <v>362</v>
      </c>
      <c r="H26" s="3">
        <f t="shared" si="2"/>
        <v>0</v>
      </c>
      <c r="I26" s="3">
        <f t="shared" si="2"/>
        <v>51.657458563535911</v>
      </c>
      <c r="J26" s="3">
        <f t="shared" si="2"/>
        <v>48.342541436464089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326</v>
      </c>
      <c r="C29">
        <v>36</v>
      </c>
      <c r="G29">
        <f t="shared" si="0"/>
        <v>362</v>
      </c>
      <c r="H29" s="3">
        <f t="shared" si="2"/>
        <v>0</v>
      </c>
      <c r="I29" s="3">
        <f t="shared" si="2"/>
        <v>90.055248618784532</v>
      </c>
      <c r="J29" s="3">
        <f t="shared" si="2"/>
        <v>9.94475138121547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6</v>
      </c>
      <c r="B32">
        <v>279</v>
      </c>
      <c r="C32">
        <v>77</v>
      </c>
      <c r="G32">
        <f t="shared" si="0"/>
        <v>362</v>
      </c>
      <c r="H32" s="3">
        <f t="shared" si="2"/>
        <v>1.6574585635359116</v>
      </c>
      <c r="I32" s="3">
        <f t="shared" si="2"/>
        <v>77.071823204419886</v>
      </c>
      <c r="J32" s="3">
        <f t="shared" si="2"/>
        <v>21.270718232044199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6</v>
      </c>
      <c r="B35">
        <v>282</v>
      </c>
      <c r="C35">
        <v>74</v>
      </c>
      <c r="G35">
        <f t="shared" si="0"/>
        <v>362</v>
      </c>
      <c r="H35" s="3">
        <f t="shared" si="2"/>
        <v>1.6574585635359116</v>
      </c>
      <c r="I35" s="3">
        <f t="shared" si="2"/>
        <v>77.900552486187848</v>
      </c>
      <c r="J35" s="3">
        <f t="shared" si="2"/>
        <v>20.441988950276244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6</v>
      </c>
      <c r="B38">
        <v>127</v>
      </c>
      <c r="C38">
        <v>229</v>
      </c>
      <c r="G38">
        <f t="shared" si="0"/>
        <v>362</v>
      </c>
      <c r="H38" s="3">
        <f t="shared" si="2"/>
        <v>1.6574585635359116</v>
      </c>
      <c r="I38" s="3">
        <f t="shared" si="2"/>
        <v>35.082872928176798</v>
      </c>
      <c r="J38" s="3">
        <f t="shared" si="2"/>
        <v>63.259668508287291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6</v>
      </c>
      <c r="B41">
        <v>259</v>
      </c>
      <c r="C41">
        <v>97</v>
      </c>
      <c r="G41">
        <f t="shared" si="0"/>
        <v>362</v>
      </c>
      <c r="H41" s="3">
        <f t="shared" si="2"/>
        <v>1.6574585635359116</v>
      </c>
      <c r="I41" s="3">
        <f t="shared" si="2"/>
        <v>71.546961325966848</v>
      </c>
      <c r="J41" s="3">
        <f t="shared" si="2"/>
        <v>26.795580110497237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6</v>
      </c>
      <c r="B44">
        <v>265</v>
      </c>
      <c r="C44">
        <v>91</v>
      </c>
      <c r="G44">
        <f t="shared" si="0"/>
        <v>362</v>
      </c>
      <c r="H44" s="3">
        <f t="shared" si="2"/>
        <v>1.6574585635359116</v>
      </c>
      <c r="I44" s="3">
        <f t="shared" si="2"/>
        <v>73.204419889502759</v>
      </c>
      <c r="J44" s="3">
        <f t="shared" si="2"/>
        <v>25.138121546961326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6</v>
      </c>
      <c r="B47">
        <v>99</v>
      </c>
      <c r="C47">
        <v>257</v>
      </c>
      <c r="G47">
        <f t="shared" si="0"/>
        <v>362</v>
      </c>
      <c r="H47" s="3">
        <f t="shared" si="2"/>
        <v>1.6574585635359116</v>
      </c>
      <c r="I47" s="3">
        <f t="shared" si="2"/>
        <v>27.348066298342541</v>
      </c>
      <c r="J47" s="3">
        <f t="shared" si="2"/>
        <v>70.994475138121544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6</v>
      </c>
      <c r="B50">
        <v>334</v>
      </c>
      <c r="C50">
        <v>22</v>
      </c>
      <c r="G50">
        <f t="shared" si="0"/>
        <v>362</v>
      </c>
      <c r="H50" s="3">
        <f t="shared" si="2"/>
        <v>1.6574585635359116</v>
      </c>
      <c r="I50" s="3">
        <f t="shared" si="2"/>
        <v>92.265193370165747</v>
      </c>
      <c r="J50" s="3">
        <f t="shared" si="2"/>
        <v>6.0773480662983426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22</v>
      </c>
      <c r="B53">
        <v>273</v>
      </c>
      <c r="C53">
        <v>58</v>
      </c>
      <c r="D53">
        <v>5</v>
      </c>
      <c r="E53">
        <v>1</v>
      </c>
      <c r="F53">
        <v>3</v>
      </c>
      <c r="G53">
        <f t="shared" si="0"/>
        <v>362</v>
      </c>
      <c r="H53" s="3">
        <f t="shared" si="2"/>
        <v>6.0773480662983426</v>
      </c>
      <c r="I53" s="3">
        <f t="shared" si="2"/>
        <v>75.414364640883974</v>
      </c>
      <c r="J53" s="3">
        <f t="shared" si="2"/>
        <v>16.022099447513813</v>
      </c>
      <c r="K53" s="3">
        <f t="shared" si="2"/>
        <v>1.3812154696132597</v>
      </c>
      <c r="L53" s="3">
        <f t="shared" si="2"/>
        <v>0.27624309392265195</v>
      </c>
      <c r="M53" s="3">
        <f t="shared" si="2"/>
        <v>0.82872928176795579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22</v>
      </c>
      <c r="B56">
        <v>58</v>
      </c>
      <c r="C56">
        <v>103</v>
      </c>
      <c r="D56">
        <v>78</v>
      </c>
      <c r="E56">
        <v>91</v>
      </c>
      <c r="F56">
        <v>10</v>
      </c>
      <c r="G56">
        <f t="shared" si="0"/>
        <v>362</v>
      </c>
      <c r="H56" s="3">
        <f t="shared" si="2"/>
        <v>6.0773480662983426</v>
      </c>
      <c r="I56" s="3">
        <f t="shared" si="2"/>
        <v>16.022099447513813</v>
      </c>
      <c r="J56" s="3">
        <f t="shared" si="2"/>
        <v>28.453038674033149</v>
      </c>
      <c r="K56" s="3">
        <f t="shared" si="2"/>
        <v>21.546961325966851</v>
      </c>
      <c r="L56" s="3">
        <f t="shared" si="2"/>
        <v>25.138121546961326</v>
      </c>
      <c r="M56" s="3">
        <f t="shared" si="2"/>
        <v>2.7624309392265194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22</v>
      </c>
      <c r="B59">
        <v>111</v>
      </c>
      <c r="C59">
        <v>154</v>
      </c>
      <c r="D59">
        <v>49</v>
      </c>
      <c r="E59">
        <v>25</v>
      </c>
      <c r="F59">
        <v>1</v>
      </c>
      <c r="G59">
        <f t="shared" si="0"/>
        <v>362</v>
      </c>
      <c r="H59" s="3">
        <f t="shared" si="2"/>
        <v>6.0773480662983426</v>
      </c>
      <c r="I59" s="3">
        <f t="shared" si="2"/>
        <v>30.662983425414364</v>
      </c>
      <c r="J59" s="3">
        <f t="shared" si="2"/>
        <v>42.541436464088399</v>
      </c>
      <c r="K59" s="3">
        <f t="shared" si="2"/>
        <v>13.535911602209945</v>
      </c>
      <c r="L59" s="3">
        <f t="shared" si="2"/>
        <v>6.9060773480662982</v>
      </c>
      <c r="M59" s="3">
        <f t="shared" si="2"/>
        <v>0.27624309392265195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22</v>
      </c>
      <c r="B62">
        <v>72</v>
      </c>
      <c r="C62">
        <v>153</v>
      </c>
      <c r="D62">
        <v>74</v>
      </c>
      <c r="E62">
        <v>36</v>
      </c>
      <c r="F62">
        <v>5</v>
      </c>
      <c r="G62">
        <f t="shared" si="0"/>
        <v>362</v>
      </c>
      <c r="H62" s="3">
        <f t="shared" si="2"/>
        <v>6.0773480662983426</v>
      </c>
      <c r="I62" s="3">
        <f t="shared" si="2"/>
        <v>19.88950276243094</v>
      </c>
      <c r="J62" s="3">
        <f t="shared" si="2"/>
        <v>42.265193370165747</v>
      </c>
      <c r="K62" s="3">
        <f t="shared" si="2"/>
        <v>20.441988950276244</v>
      </c>
      <c r="L62" s="3">
        <f t="shared" si="2"/>
        <v>9.94475138121547</v>
      </c>
      <c r="M62" s="3">
        <f t="shared" si="2"/>
        <v>1.3812154696132597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22</v>
      </c>
      <c r="B65">
        <v>34</v>
      </c>
      <c r="C65">
        <v>132</v>
      </c>
      <c r="D65">
        <v>99</v>
      </c>
      <c r="E65">
        <v>63</v>
      </c>
      <c r="F65">
        <v>12</v>
      </c>
      <c r="G65">
        <f t="shared" si="0"/>
        <v>362</v>
      </c>
      <c r="H65" s="3">
        <f t="shared" si="2"/>
        <v>6.0773480662983426</v>
      </c>
      <c r="I65" s="3">
        <f t="shared" si="2"/>
        <v>9.3922651933701662</v>
      </c>
      <c r="J65" s="3">
        <f t="shared" si="2"/>
        <v>36.464088397790057</v>
      </c>
      <c r="K65" s="3">
        <f t="shared" si="2"/>
        <v>27.348066298342541</v>
      </c>
      <c r="L65" s="3">
        <f t="shared" si="2"/>
        <v>17.403314917127073</v>
      </c>
      <c r="M65" s="3">
        <f t="shared" si="2"/>
        <v>3.3149171270718232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22</v>
      </c>
      <c r="B68">
        <v>21</v>
      </c>
      <c r="C68">
        <v>82</v>
      </c>
      <c r="D68">
        <v>137</v>
      </c>
      <c r="E68">
        <v>87</v>
      </c>
      <c r="F68">
        <v>13</v>
      </c>
      <c r="G68">
        <f t="shared" si="0"/>
        <v>362</v>
      </c>
      <c r="H68" s="3">
        <f t="shared" si="2"/>
        <v>6.0773480662983426</v>
      </c>
      <c r="I68" s="3">
        <f t="shared" si="2"/>
        <v>5.8011049723756907</v>
      </c>
      <c r="J68" s="3">
        <f t="shared" si="2"/>
        <v>22.651933701657459</v>
      </c>
      <c r="K68" s="3">
        <f t="shared" si="2"/>
        <v>37.845303867403317</v>
      </c>
      <c r="L68" s="3">
        <f t="shared" si="2"/>
        <v>24.033149171270718</v>
      </c>
      <c r="M68" s="3">
        <f t="shared" si="2"/>
        <v>3.5911602209944751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22</v>
      </c>
      <c r="B71">
        <v>47</v>
      </c>
      <c r="C71">
        <v>133</v>
      </c>
      <c r="D71">
        <v>97</v>
      </c>
      <c r="E71">
        <v>58</v>
      </c>
      <c r="F71">
        <v>5</v>
      </c>
      <c r="G71">
        <f t="shared" ref="G71:G134" si="3">SUM(A71:F71)</f>
        <v>362</v>
      </c>
      <c r="H71" s="3">
        <f t="shared" si="2"/>
        <v>6.0773480662983426</v>
      </c>
      <c r="I71" s="3">
        <f t="shared" si="2"/>
        <v>12.983425414364641</v>
      </c>
      <c r="J71" s="3">
        <f t="shared" si="2"/>
        <v>36.740331491712709</v>
      </c>
      <c r="K71" s="3">
        <f t="shared" si="2"/>
        <v>26.795580110497237</v>
      </c>
      <c r="L71" s="3">
        <f t="shared" si="2"/>
        <v>16.022099447513813</v>
      </c>
      <c r="M71" s="3">
        <f t="shared" si="2"/>
        <v>1.3812154696132597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22</v>
      </c>
      <c r="B74">
        <v>133</v>
      </c>
      <c r="C74">
        <v>142</v>
      </c>
      <c r="D74">
        <v>38</v>
      </c>
      <c r="E74">
        <v>24</v>
      </c>
      <c r="F74">
        <v>3</v>
      </c>
      <c r="G74">
        <f t="shared" si="3"/>
        <v>362</v>
      </c>
      <c r="H74" s="3">
        <f t="shared" ref="H74:M74" si="4">A74*100/$G74</f>
        <v>6.0773480662983426</v>
      </c>
      <c r="I74" s="3">
        <f t="shared" si="4"/>
        <v>36.740331491712709</v>
      </c>
      <c r="J74" s="3">
        <f t="shared" si="4"/>
        <v>39.226519337016576</v>
      </c>
      <c r="K74" s="3">
        <f t="shared" si="4"/>
        <v>10.497237569060774</v>
      </c>
      <c r="L74" s="3">
        <f t="shared" si="4"/>
        <v>6.6298342541436464</v>
      </c>
      <c r="M74" s="3">
        <f t="shared" si="4"/>
        <v>0.82872928176795579</v>
      </c>
    </row>
    <row r="75" spans="1:13">
      <c r="A75" t="s">
        <v>35</v>
      </c>
      <c r="G75">
        <f t="shared" si="3"/>
        <v>0</v>
      </c>
    </row>
    <row r="76" spans="1:13">
      <c r="A76" t="s">
        <v>156</v>
      </c>
      <c r="B76" t="s">
        <v>9</v>
      </c>
      <c r="C76" t="s">
        <v>10</v>
      </c>
      <c r="G76">
        <f t="shared" si="3"/>
        <v>0</v>
      </c>
    </row>
    <row r="77" spans="1:13">
      <c r="A77">
        <v>54</v>
      </c>
      <c r="B77">
        <v>259</v>
      </c>
      <c r="C77">
        <v>49</v>
      </c>
      <c r="G77">
        <f t="shared" si="3"/>
        <v>362</v>
      </c>
      <c r="H77" s="3">
        <f t="shared" ref="H77:J77" si="5">A77*100/$G77</f>
        <v>14.917127071823204</v>
      </c>
      <c r="I77" s="3">
        <f t="shared" si="5"/>
        <v>71.546961325966848</v>
      </c>
      <c r="J77" s="3">
        <f t="shared" si="5"/>
        <v>13.535911602209945</v>
      </c>
    </row>
    <row r="78" spans="1:13">
      <c r="A78" t="s">
        <v>36</v>
      </c>
      <c r="G78">
        <f t="shared" si="3"/>
        <v>0</v>
      </c>
    </row>
    <row r="79" spans="1:13">
      <c r="A79" t="s">
        <v>156</v>
      </c>
      <c r="B79" t="s">
        <v>9</v>
      </c>
      <c r="C79" t="s">
        <v>10</v>
      </c>
      <c r="G79">
        <f t="shared" si="3"/>
        <v>0</v>
      </c>
    </row>
    <row r="80" spans="1:13">
      <c r="A80">
        <v>77</v>
      </c>
      <c r="B80">
        <v>118</v>
      </c>
      <c r="C80">
        <v>167</v>
      </c>
      <c r="G80">
        <f t="shared" si="3"/>
        <v>362</v>
      </c>
      <c r="H80" s="3">
        <f t="shared" ref="H80:J80" si="6">A80*100/$G80</f>
        <v>21.270718232044199</v>
      </c>
      <c r="I80" s="3">
        <f t="shared" si="6"/>
        <v>32.596685082872931</v>
      </c>
      <c r="J80" s="3">
        <f t="shared" si="6"/>
        <v>46.132596685082873</v>
      </c>
    </row>
    <row r="81" spans="1:10">
      <c r="A81" t="s">
        <v>37</v>
      </c>
      <c r="G81">
        <f t="shared" si="3"/>
        <v>0</v>
      </c>
    </row>
    <row r="82" spans="1:10">
      <c r="A82" t="s">
        <v>156</v>
      </c>
      <c r="B82" t="s">
        <v>9</v>
      </c>
      <c r="C82" t="s">
        <v>10</v>
      </c>
      <c r="G82">
        <f t="shared" si="3"/>
        <v>0</v>
      </c>
    </row>
    <row r="83" spans="1:10">
      <c r="A83">
        <v>66</v>
      </c>
      <c r="B83">
        <v>245</v>
      </c>
      <c r="C83">
        <v>51</v>
      </c>
      <c r="G83">
        <f t="shared" si="3"/>
        <v>362</v>
      </c>
      <c r="H83" s="3">
        <f t="shared" ref="H83:J83" si="7">A83*100/$G83</f>
        <v>18.232044198895029</v>
      </c>
      <c r="I83" s="3">
        <f t="shared" si="7"/>
        <v>67.679558011049721</v>
      </c>
      <c r="J83" s="3">
        <f t="shared" si="7"/>
        <v>14.088397790055248</v>
      </c>
    </row>
    <row r="84" spans="1:10">
      <c r="A84" t="s">
        <v>38</v>
      </c>
      <c r="G84">
        <f t="shared" si="3"/>
        <v>0</v>
      </c>
    </row>
    <row r="85" spans="1:10">
      <c r="A85" t="s">
        <v>156</v>
      </c>
      <c r="B85" t="s">
        <v>9</v>
      </c>
      <c r="C85" t="s">
        <v>10</v>
      </c>
      <c r="G85">
        <f t="shared" si="3"/>
        <v>0</v>
      </c>
    </row>
    <row r="86" spans="1:10">
      <c r="A86">
        <v>61</v>
      </c>
      <c r="B86">
        <v>215</v>
      </c>
      <c r="C86">
        <v>86</v>
      </c>
      <c r="G86">
        <f t="shared" si="3"/>
        <v>362</v>
      </c>
      <c r="H86" s="3">
        <f t="shared" ref="H86:J86" si="8">A86*100/$G86</f>
        <v>16.850828729281769</v>
      </c>
      <c r="I86" s="3">
        <f t="shared" si="8"/>
        <v>59.392265193370164</v>
      </c>
      <c r="J86" s="3">
        <f t="shared" si="8"/>
        <v>23.756906077348066</v>
      </c>
    </row>
    <row r="87" spans="1:10">
      <c r="A87" t="s">
        <v>39</v>
      </c>
      <c r="G87">
        <f t="shared" si="3"/>
        <v>0</v>
      </c>
    </row>
    <row r="88" spans="1:10">
      <c r="A88" t="s">
        <v>156</v>
      </c>
      <c r="B88" t="s">
        <v>9</v>
      </c>
      <c r="C88" t="s">
        <v>10</v>
      </c>
      <c r="G88">
        <f t="shared" si="3"/>
        <v>0</v>
      </c>
    </row>
    <row r="89" spans="1:10">
      <c r="A89">
        <v>65</v>
      </c>
      <c r="B89">
        <v>220</v>
      </c>
      <c r="C89">
        <v>77</v>
      </c>
      <c r="G89">
        <f t="shared" si="3"/>
        <v>362</v>
      </c>
      <c r="H89" s="3">
        <f t="shared" ref="H89:J89" si="9">A89*100/$G89</f>
        <v>17.955801104972377</v>
      </c>
      <c r="I89" s="3">
        <f t="shared" si="9"/>
        <v>60.773480662983424</v>
      </c>
      <c r="J89" s="3">
        <f t="shared" si="9"/>
        <v>21.270718232044199</v>
      </c>
    </row>
    <row r="90" spans="1:10">
      <c r="A90" t="s">
        <v>40</v>
      </c>
      <c r="G90">
        <f t="shared" si="3"/>
        <v>0</v>
      </c>
    </row>
    <row r="91" spans="1:10">
      <c r="A91" t="s">
        <v>156</v>
      </c>
      <c r="B91" t="s">
        <v>9</v>
      </c>
      <c r="C91" t="s">
        <v>10</v>
      </c>
      <c r="G91">
        <f t="shared" si="3"/>
        <v>0</v>
      </c>
    </row>
    <row r="92" spans="1:10">
      <c r="A92">
        <v>62</v>
      </c>
      <c r="B92">
        <v>133</v>
      </c>
      <c r="C92">
        <v>167</v>
      </c>
      <c r="G92">
        <f t="shared" si="3"/>
        <v>362</v>
      </c>
      <c r="H92" s="3">
        <f t="shared" ref="H92:J92" si="10">A92*100/$G92</f>
        <v>17.127071823204421</v>
      </c>
      <c r="I92" s="3">
        <f t="shared" si="10"/>
        <v>36.740331491712709</v>
      </c>
      <c r="J92" s="3">
        <f t="shared" si="10"/>
        <v>46.132596685082873</v>
      </c>
    </row>
    <row r="93" spans="1:10">
      <c r="A93" t="s">
        <v>41</v>
      </c>
      <c r="G93">
        <f t="shared" si="3"/>
        <v>0</v>
      </c>
    </row>
    <row r="94" spans="1:10">
      <c r="A94" t="s">
        <v>156</v>
      </c>
      <c r="B94" t="s">
        <v>9</v>
      </c>
      <c r="C94" t="s">
        <v>10</v>
      </c>
      <c r="G94">
        <f t="shared" si="3"/>
        <v>0</v>
      </c>
    </row>
    <row r="95" spans="1:10">
      <c r="A95">
        <v>84</v>
      </c>
      <c r="B95">
        <v>158</v>
      </c>
      <c r="C95">
        <v>120</v>
      </c>
      <c r="G95">
        <f t="shared" si="3"/>
        <v>362</v>
      </c>
      <c r="H95" s="3">
        <f t="shared" ref="H95:J95" si="11">A95*100/$G95</f>
        <v>23.204419889502763</v>
      </c>
      <c r="I95" s="3">
        <f t="shared" si="11"/>
        <v>43.646408839779006</v>
      </c>
      <c r="J95" s="3">
        <f t="shared" si="11"/>
        <v>33.149171270718234</v>
      </c>
    </row>
    <row r="96" spans="1:10">
      <c r="A96" t="s">
        <v>42</v>
      </c>
      <c r="G96">
        <f t="shared" si="3"/>
        <v>0</v>
      </c>
    </row>
    <row r="97" spans="1:10">
      <c r="A97" t="s">
        <v>156</v>
      </c>
      <c r="B97" t="s">
        <v>9</v>
      </c>
      <c r="C97" t="s">
        <v>10</v>
      </c>
      <c r="G97">
        <f t="shared" si="3"/>
        <v>0</v>
      </c>
    </row>
    <row r="98" spans="1:10">
      <c r="A98">
        <v>76</v>
      </c>
      <c r="B98">
        <v>145</v>
      </c>
      <c r="C98">
        <v>141</v>
      </c>
      <c r="G98">
        <f t="shared" si="3"/>
        <v>362</v>
      </c>
      <c r="H98" s="3">
        <f t="shared" ref="H98:J98" si="12">A98*100/$G98</f>
        <v>20.994475138121548</v>
      </c>
      <c r="I98" s="3">
        <f t="shared" si="12"/>
        <v>40.055248618784532</v>
      </c>
      <c r="J98" s="3">
        <f t="shared" si="12"/>
        <v>38.950276243093924</v>
      </c>
    </row>
    <row r="99" spans="1:10">
      <c r="A99" t="s">
        <v>43</v>
      </c>
      <c r="G99">
        <f t="shared" si="3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3"/>
        <v>0</v>
      </c>
    </row>
    <row r="101" spans="1:10">
      <c r="A101">
        <v>74</v>
      </c>
      <c r="B101">
        <v>117</v>
      </c>
      <c r="C101">
        <v>171</v>
      </c>
      <c r="G101">
        <f t="shared" si="3"/>
        <v>362</v>
      </c>
      <c r="H101" s="3">
        <f t="shared" ref="H101:J101" si="13">A101*100/$G101</f>
        <v>20.441988950276244</v>
      </c>
      <c r="I101" s="3">
        <f t="shared" si="13"/>
        <v>32.320441988950279</v>
      </c>
      <c r="J101" s="3">
        <f t="shared" si="13"/>
        <v>47.237569060773481</v>
      </c>
    </row>
    <row r="102" spans="1:10">
      <c r="A102" t="s">
        <v>44</v>
      </c>
      <c r="G102">
        <f t="shared" si="3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3"/>
        <v>0</v>
      </c>
    </row>
    <row r="104" spans="1:10">
      <c r="A104">
        <v>73</v>
      </c>
      <c r="B104">
        <v>141</v>
      </c>
      <c r="C104">
        <v>148</v>
      </c>
      <c r="G104">
        <f t="shared" si="3"/>
        <v>362</v>
      </c>
      <c r="H104" s="3">
        <f t="shared" ref="H104:J104" si="14">A104*100/$G104</f>
        <v>20.165745856353592</v>
      </c>
      <c r="I104" s="3">
        <f t="shared" si="14"/>
        <v>38.950276243093924</v>
      </c>
      <c r="J104" s="3">
        <f t="shared" si="14"/>
        <v>40.883977900552487</v>
      </c>
    </row>
    <row r="105" spans="1:10">
      <c r="A105" t="s">
        <v>45</v>
      </c>
      <c r="G105">
        <f t="shared" si="3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3"/>
        <v>0</v>
      </c>
    </row>
    <row r="107" spans="1:10">
      <c r="A107">
        <v>76</v>
      </c>
      <c r="B107">
        <v>210</v>
      </c>
      <c r="C107">
        <v>76</v>
      </c>
      <c r="G107">
        <f t="shared" si="3"/>
        <v>362</v>
      </c>
      <c r="H107" s="3">
        <f t="shared" ref="H107:J107" si="15">A107*100/$G107</f>
        <v>20.994475138121548</v>
      </c>
      <c r="I107" s="3">
        <f t="shared" si="15"/>
        <v>58.011049723756905</v>
      </c>
      <c r="J107" s="3">
        <f t="shared" si="15"/>
        <v>20.994475138121548</v>
      </c>
    </row>
    <row r="108" spans="1:10">
      <c r="A108" t="s">
        <v>46</v>
      </c>
      <c r="G108">
        <f t="shared" si="3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3"/>
        <v>0</v>
      </c>
    </row>
    <row r="110" spans="1:10">
      <c r="A110">
        <v>74</v>
      </c>
      <c r="B110">
        <v>246</v>
      </c>
      <c r="C110">
        <v>42</v>
      </c>
      <c r="G110">
        <f t="shared" si="3"/>
        <v>362</v>
      </c>
      <c r="H110" s="3">
        <f t="shared" ref="H110:J110" si="16">A110*100/$G110</f>
        <v>20.441988950276244</v>
      </c>
      <c r="I110" s="3">
        <f t="shared" si="16"/>
        <v>67.95580110497238</v>
      </c>
      <c r="J110" s="3">
        <f t="shared" si="16"/>
        <v>11.602209944751381</v>
      </c>
    </row>
    <row r="111" spans="1:10">
      <c r="A111" t="s">
        <v>47</v>
      </c>
      <c r="G111">
        <f t="shared" si="3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3"/>
        <v>0</v>
      </c>
    </row>
    <row r="113" spans="1:10">
      <c r="A113">
        <v>78</v>
      </c>
      <c r="B113">
        <v>276</v>
      </c>
      <c r="C113">
        <v>8</v>
      </c>
      <c r="G113">
        <f t="shared" si="3"/>
        <v>362</v>
      </c>
      <c r="H113" s="3">
        <f t="shared" ref="H113:J113" si="17">A113*100/$G113</f>
        <v>21.546961325966851</v>
      </c>
      <c r="I113" s="3">
        <f t="shared" si="17"/>
        <v>76.243093922651937</v>
      </c>
      <c r="J113" s="3">
        <f t="shared" si="17"/>
        <v>2.2099447513812156</v>
      </c>
    </row>
    <row r="114" spans="1:10">
      <c r="A114" t="s">
        <v>48</v>
      </c>
      <c r="G114">
        <f t="shared" si="3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3"/>
        <v>0</v>
      </c>
    </row>
    <row r="116" spans="1:10">
      <c r="A116">
        <v>79</v>
      </c>
      <c r="B116">
        <v>256</v>
      </c>
      <c r="C116">
        <v>27</v>
      </c>
      <c r="G116">
        <f t="shared" si="3"/>
        <v>362</v>
      </c>
      <c r="H116" s="3">
        <f t="shared" ref="H116:J116" si="18">A116*100/$G116</f>
        <v>21.823204419889503</v>
      </c>
      <c r="I116" s="3">
        <f t="shared" si="18"/>
        <v>70.718232044198899</v>
      </c>
      <c r="J116" s="3">
        <f t="shared" si="18"/>
        <v>7.458563535911602</v>
      </c>
    </row>
    <row r="117" spans="1:10">
      <c r="A117" t="s">
        <v>49</v>
      </c>
      <c r="G117">
        <f t="shared" si="3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3"/>
        <v>0</v>
      </c>
    </row>
    <row r="119" spans="1:10">
      <c r="A119">
        <v>69</v>
      </c>
      <c r="B119">
        <v>273</v>
      </c>
      <c r="C119">
        <v>20</v>
      </c>
      <c r="G119">
        <f t="shared" si="3"/>
        <v>362</v>
      </c>
      <c r="H119" s="3">
        <f t="shared" ref="H119:J119" si="19">A119*100/$G119</f>
        <v>19.060773480662984</v>
      </c>
      <c r="I119" s="3">
        <f t="shared" si="19"/>
        <v>75.414364640883974</v>
      </c>
      <c r="J119" s="3">
        <f t="shared" si="19"/>
        <v>5.5248618784530388</v>
      </c>
    </row>
    <row r="120" spans="1:10">
      <c r="A120" t="s">
        <v>50</v>
      </c>
      <c r="G120">
        <f t="shared" si="3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3"/>
        <v>0</v>
      </c>
    </row>
    <row r="122" spans="1:10">
      <c r="A122">
        <v>73</v>
      </c>
      <c r="B122">
        <v>274</v>
      </c>
      <c r="C122">
        <v>15</v>
      </c>
      <c r="G122">
        <f t="shared" si="3"/>
        <v>362</v>
      </c>
      <c r="H122" s="3">
        <f t="shared" ref="H122:J122" si="20">A122*100/$G122</f>
        <v>20.165745856353592</v>
      </c>
      <c r="I122" s="3">
        <f t="shared" si="20"/>
        <v>75.690607734806633</v>
      </c>
      <c r="J122" s="3">
        <f t="shared" si="20"/>
        <v>4.1436464088397793</v>
      </c>
    </row>
    <row r="123" spans="1:10">
      <c r="A123" t="s">
        <v>51</v>
      </c>
      <c r="G123">
        <f t="shared" si="3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3"/>
        <v>0</v>
      </c>
    </row>
    <row r="125" spans="1:10">
      <c r="A125">
        <v>84</v>
      </c>
      <c r="B125">
        <v>199</v>
      </c>
      <c r="C125">
        <v>79</v>
      </c>
      <c r="G125">
        <f t="shared" si="3"/>
        <v>362</v>
      </c>
      <c r="H125" s="3">
        <f t="shared" ref="H125:J125" si="21">A125*100/$G125</f>
        <v>23.204419889502763</v>
      </c>
      <c r="I125" s="3">
        <f t="shared" si="21"/>
        <v>54.972375690607734</v>
      </c>
      <c r="J125" s="3">
        <f t="shared" si="21"/>
        <v>21.823204419889503</v>
      </c>
    </row>
    <row r="126" spans="1:10">
      <c r="A126" t="s">
        <v>52</v>
      </c>
      <c r="G126">
        <f t="shared" si="3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3"/>
        <v>0</v>
      </c>
    </row>
    <row r="128" spans="1:10">
      <c r="A128">
        <v>84</v>
      </c>
      <c r="B128">
        <v>139</v>
      </c>
      <c r="C128">
        <v>139</v>
      </c>
      <c r="G128">
        <f t="shared" si="3"/>
        <v>362</v>
      </c>
      <c r="H128" s="3">
        <f t="shared" ref="H128:J128" si="22">A128*100/$G128</f>
        <v>23.204419889502763</v>
      </c>
      <c r="I128" s="3">
        <f t="shared" si="22"/>
        <v>38.39779005524862</v>
      </c>
      <c r="J128" s="3">
        <f t="shared" si="22"/>
        <v>38.39779005524862</v>
      </c>
    </row>
    <row r="129" spans="1:10">
      <c r="A129" t="s">
        <v>53</v>
      </c>
      <c r="G129">
        <f t="shared" si="3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3"/>
        <v>0</v>
      </c>
    </row>
    <row r="131" spans="1:10">
      <c r="A131">
        <v>95</v>
      </c>
      <c r="B131">
        <v>218</v>
      </c>
      <c r="C131">
        <v>49</v>
      </c>
      <c r="G131">
        <f>SUM(A131:E131)</f>
        <v>362</v>
      </c>
      <c r="H131" s="3">
        <f t="shared" ref="H131" si="23">A131*100/$G131</f>
        <v>26.243093922651934</v>
      </c>
      <c r="I131" s="3">
        <f t="shared" ref="I131" si="24">B131*100/$G131</f>
        <v>60.22099447513812</v>
      </c>
      <c r="J131" s="3">
        <f t="shared" ref="J131" si="25">C131*100/$G131</f>
        <v>13.535911602209945</v>
      </c>
    </row>
    <row r="132" spans="1:10">
      <c r="A132" t="s">
        <v>54</v>
      </c>
      <c r="G132">
        <f t="shared" si="3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3"/>
        <v>0</v>
      </c>
    </row>
    <row r="134" spans="1:10">
      <c r="A134">
        <v>82</v>
      </c>
      <c r="B134">
        <v>202</v>
      </c>
      <c r="C134">
        <v>78</v>
      </c>
      <c r="G134">
        <f t="shared" si="3"/>
        <v>362</v>
      </c>
      <c r="H134" s="3">
        <f t="shared" ref="H134:J134" si="26">A134*100/$G134</f>
        <v>22.651933701657459</v>
      </c>
      <c r="I134" s="3">
        <f t="shared" si="26"/>
        <v>55.80110497237569</v>
      </c>
      <c r="J134" s="3">
        <f t="shared" si="26"/>
        <v>21.546961325966851</v>
      </c>
    </row>
    <row r="135" spans="1:10">
      <c r="A135" t="s">
        <v>55</v>
      </c>
      <c r="G135">
        <f t="shared" ref="G135:G198" si="27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7"/>
        <v>0</v>
      </c>
    </row>
    <row r="137" spans="1:10">
      <c r="A137">
        <v>232</v>
      </c>
      <c r="B137">
        <v>80</v>
      </c>
      <c r="C137">
        <v>50</v>
      </c>
      <c r="G137">
        <f t="shared" si="27"/>
        <v>362</v>
      </c>
      <c r="H137" s="3">
        <f t="shared" ref="H137:J137" si="28">A137*100/$G137</f>
        <v>64.088397790055254</v>
      </c>
      <c r="I137" s="3">
        <f t="shared" si="28"/>
        <v>22.099447513812155</v>
      </c>
      <c r="J137" s="3">
        <f t="shared" si="28"/>
        <v>13.812154696132596</v>
      </c>
    </row>
    <row r="138" spans="1:10">
      <c r="A138" t="s">
        <v>56</v>
      </c>
      <c r="G138">
        <f t="shared" si="27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7"/>
        <v>0</v>
      </c>
    </row>
    <row r="140" spans="1:10">
      <c r="A140">
        <v>225</v>
      </c>
      <c r="B140">
        <v>71</v>
      </c>
      <c r="C140">
        <v>66</v>
      </c>
      <c r="G140">
        <f t="shared" si="27"/>
        <v>362</v>
      </c>
      <c r="H140" s="3">
        <f t="shared" ref="H140:J140" si="29">A140*100/$G140</f>
        <v>62.154696132596683</v>
      </c>
      <c r="I140" s="3">
        <f t="shared" si="29"/>
        <v>19.613259668508288</v>
      </c>
      <c r="J140" s="3">
        <f t="shared" si="29"/>
        <v>18.232044198895029</v>
      </c>
    </row>
    <row r="141" spans="1:10">
      <c r="A141" t="s">
        <v>57</v>
      </c>
      <c r="G141">
        <f t="shared" si="27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7"/>
        <v>0</v>
      </c>
    </row>
    <row r="143" spans="1:10">
      <c r="A143">
        <v>95</v>
      </c>
      <c r="B143">
        <v>130</v>
      </c>
      <c r="C143">
        <v>137</v>
      </c>
      <c r="G143">
        <f t="shared" si="27"/>
        <v>362</v>
      </c>
      <c r="H143" s="3">
        <f t="shared" ref="H143:J143" si="30">A143*100/$G143</f>
        <v>26.243093922651934</v>
      </c>
      <c r="I143" s="3">
        <f t="shared" si="30"/>
        <v>35.911602209944753</v>
      </c>
      <c r="J143" s="3">
        <f t="shared" si="30"/>
        <v>37.845303867403317</v>
      </c>
    </row>
    <row r="144" spans="1:10">
      <c r="A144" t="s">
        <v>58</v>
      </c>
      <c r="G144">
        <f t="shared" si="27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7"/>
        <v>0</v>
      </c>
    </row>
    <row r="146" spans="1:10">
      <c r="A146">
        <v>82</v>
      </c>
      <c r="B146">
        <v>110</v>
      </c>
      <c r="C146">
        <v>170</v>
      </c>
      <c r="G146">
        <f t="shared" si="27"/>
        <v>362</v>
      </c>
      <c r="H146" s="3">
        <f t="shared" ref="H146:J146" si="31">A146*100/$G146</f>
        <v>22.651933701657459</v>
      </c>
      <c r="I146" s="3">
        <f t="shared" si="31"/>
        <v>30.386740331491712</v>
      </c>
      <c r="J146" s="3">
        <f t="shared" si="31"/>
        <v>46.961325966850829</v>
      </c>
    </row>
    <row r="147" spans="1:10">
      <c r="A147" t="s">
        <v>59</v>
      </c>
      <c r="G147">
        <f t="shared" si="27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7"/>
        <v>0</v>
      </c>
    </row>
    <row r="149" spans="1:10">
      <c r="A149">
        <v>110</v>
      </c>
      <c r="B149">
        <v>203</v>
      </c>
      <c r="C149">
        <v>49</v>
      </c>
      <c r="G149">
        <f t="shared" si="27"/>
        <v>362</v>
      </c>
      <c r="H149" s="3">
        <f t="shared" ref="H149:J149" si="32">A149*100/$G149</f>
        <v>30.386740331491712</v>
      </c>
      <c r="I149" s="3">
        <f t="shared" si="32"/>
        <v>56.077348066298342</v>
      </c>
      <c r="J149" s="3">
        <f t="shared" si="32"/>
        <v>13.535911602209945</v>
      </c>
    </row>
    <row r="150" spans="1:10">
      <c r="A150" t="s">
        <v>60</v>
      </c>
      <c r="G150">
        <f t="shared" si="27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7"/>
        <v>0</v>
      </c>
    </row>
    <row r="152" spans="1:10">
      <c r="A152">
        <v>102</v>
      </c>
      <c r="B152">
        <v>206</v>
      </c>
      <c r="C152">
        <v>54</v>
      </c>
      <c r="G152">
        <f t="shared" si="27"/>
        <v>362</v>
      </c>
      <c r="H152" s="3">
        <f t="shared" ref="H152:J152" si="33">A152*100/$G152</f>
        <v>28.176795580110497</v>
      </c>
      <c r="I152" s="3">
        <f t="shared" si="33"/>
        <v>56.906077348066297</v>
      </c>
      <c r="J152" s="3">
        <f t="shared" si="33"/>
        <v>14.917127071823204</v>
      </c>
    </row>
    <row r="153" spans="1:10">
      <c r="A153" t="s">
        <v>61</v>
      </c>
      <c r="G153">
        <f t="shared" si="27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7"/>
        <v>0</v>
      </c>
    </row>
    <row r="155" spans="1:10">
      <c r="A155">
        <v>87</v>
      </c>
      <c r="B155">
        <v>244</v>
      </c>
      <c r="C155">
        <v>31</v>
      </c>
      <c r="G155">
        <f t="shared" si="27"/>
        <v>362</v>
      </c>
      <c r="H155" s="3">
        <f t="shared" ref="H155:J155" si="34">A155*100/$G155</f>
        <v>24.033149171270718</v>
      </c>
      <c r="I155" s="3">
        <f t="shared" si="34"/>
        <v>67.403314917127076</v>
      </c>
      <c r="J155" s="3">
        <f t="shared" si="34"/>
        <v>8.5635359116022105</v>
      </c>
    </row>
    <row r="156" spans="1:10">
      <c r="A156" t="s">
        <v>62</v>
      </c>
      <c r="G156">
        <f t="shared" si="27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7"/>
        <v>0</v>
      </c>
    </row>
    <row r="158" spans="1:10">
      <c r="A158">
        <v>80</v>
      </c>
      <c r="B158">
        <v>198</v>
      </c>
      <c r="C158">
        <v>84</v>
      </c>
      <c r="G158">
        <f t="shared" si="27"/>
        <v>362</v>
      </c>
      <c r="H158" s="3">
        <f t="shared" ref="H158:J158" si="35">A158*100/$G158</f>
        <v>22.099447513812155</v>
      </c>
      <c r="I158" s="3">
        <f t="shared" si="35"/>
        <v>54.696132596685082</v>
      </c>
      <c r="J158" s="3">
        <f t="shared" si="35"/>
        <v>23.204419889502763</v>
      </c>
    </row>
    <row r="159" spans="1:10">
      <c r="A159" t="s">
        <v>63</v>
      </c>
      <c r="G159">
        <f t="shared" si="27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7"/>
        <v>0</v>
      </c>
    </row>
    <row r="161" spans="1:10">
      <c r="A161">
        <v>78</v>
      </c>
      <c r="B161">
        <v>274</v>
      </c>
      <c r="C161">
        <v>10</v>
      </c>
      <c r="G161">
        <f t="shared" si="27"/>
        <v>362</v>
      </c>
      <c r="H161" s="3">
        <f t="shared" ref="H161:J161" si="36">A161*100/$G161</f>
        <v>21.546961325966851</v>
      </c>
      <c r="I161" s="3">
        <f t="shared" si="36"/>
        <v>75.690607734806633</v>
      </c>
      <c r="J161" s="3">
        <f t="shared" si="36"/>
        <v>2.7624309392265194</v>
      </c>
    </row>
    <row r="162" spans="1:10">
      <c r="A162" t="s">
        <v>64</v>
      </c>
      <c r="G162">
        <f t="shared" si="27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7"/>
        <v>0</v>
      </c>
    </row>
    <row r="164" spans="1:10">
      <c r="A164">
        <v>80</v>
      </c>
      <c r="B164">
        <v>272</v>
      </c>
      <c r="C164">
        <v>10</v>
      </c>
      <c r="G164">
        <f t="shared" si="27"/>
        <v>362</v>
      </c>
      <c r="H164" s="3">
        <f t="shared" ref="H164:J164" si="37">A164*100/$G164</f>
        <v>22.099447513812155</v>
      </c>
      <c r="I164" s="3">
        <f t="shared" si="37"/>
        <v>75.138121546961329</v>
      </c>
      <c r="J164" s="3">
        <f t="shared" si="37"/>
        <v>2.7624309392265194</v>
      </c>
    </row>
    <row r="165" spans="1:10">
      <c r="A165" t="s">
        <v>65</v>
      </c>
      <c r="G165">
        <f t="shared" si="27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7"/>
        <v>0</v>
      </c>
    </row>
    <row r="167" spans="1:10">
      <c r="A167">
        <v>81</v>
      </c>
      <c r="B167">
        <v>278</v>
      </c>
      <c r="C167">
        <v>3</v>
      </c>
      <c r="G167">
        <f t="shared" si="27"/>
        <v>362</v>
      </c>
      <c r="H167" s="3">
        <f t="shared" ref="H167:J167" si="38">A167*100/$G167</f>
        <v>22.375690607734807</v>
      </c>
      <c r="I167" s="3">
        <f t="shared" si="38"/>
        <v>76.795580110497241</v>
      </c>
      <c r="J167" s="3">
        <f t="shared" si="38"/>
        <v>0.82872928176795579</v>
      </c>
    </row>
    <row r="168" spans="1:10">
      <c r="A168" t="s">
        <v>66</v>
      </c>
      <c r="G168">
        <f t="shared" si="27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7"/>
        <v>0</v>
      </c>
    </row>
    <row r="170" spans="1:10">
      <c r="A170">
        <v>78</v>
      </c>
      <c r="B170">
        <v>247</v>
      </c>
      <c r="C170">
        <v>37</v>
      </c>
      <c r="G170">
        <f t="shared" si="27"/>
        <v>362</v>
      </c>
      <c r="H170" s="3">
        <f t="shared" ref="H170:J170" si="39">A170*100/$G170</f>
        <v>21.546961325966851</v>
      </c>
      <c r="I170" s="3">
        <f t="shared" si="39"/>
        <v>68.232044198895025</v>
      </c>
      <c r="J170" s="3">
        <f t="shared" si="39"/>
        <v>10.220994475138122</v>
      </c>
    </row>
    <row r="171" spans="1:10">
      <c r="A171" t="s">
        <v>67</v>
      </c>
      <c r="G171">
        <f t="shared" si="27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7"/>
        <v>0</v>
      </c>
    </row>
    <row r="173" spans="1:10">
      <c r="A173">
        <v>87</v>
      </c>
      <c r="B173">
        <v>236</v>
      </c>
      <c r="C173">
        <v>39</v>
      </c>
      <c r="G173">
        <f t="shared" si="27"/>
        <v>362</v>
      </c>
      <c r="H173" s="3">
        <f t="shared" ref="H173:J173" si="40">A173*100/$G173</f>
        <v>24.033149171270718</v>
      </c>
      <c r="I173" s="3">
        <f t="shared" si="40"/>
        <v>65.193370165745861</v>
      </c>
      <c r="J173" s="3">
        <f t="shared" si="40"/>
        <v>10.773480662983426</v>
      </c>
    </row>
    <row r="174" spans="1:10">
      <c r="A174" t="s">
        <v>68</v>
      </c>
      <c r="G174">
        <f t="shared" si="27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7"/>
        <v>0</v>
      </c>
    </row>
    <row r="176" spans="1:10">
      <c r="A176">
        <v>81</v>
      </c>
      <c r="B176">
        <v>232</v>
      </c>
      <c r="C176">
        <v>49</v>
      </c>
      <c r="G176">
        <f t="shared" si="27"/>
        <v>362</v>
      </c>
      <c r="H176" s="3">
        <f t="shared" ref="H176:J176" si="41">A176*100/$G176</f>
        <v>22.375690607734807</v>
      </c>
      <c r="I176" s="3">
        <f t="shared" si="41"/>
        <v>64.088397790055254</v>
      </c>
      <c r="J176" s="3">
        <f t="shared" si="41"/>
        <v>13.535911602209945</v>
      </c>
    </row>
    <row r="177" spans="1:10">
      <c r="A177" t="s">
        <v>69</v>
      </c>
      <c r="G177">
        <f t="shared" si="27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7"/>
        <v>0</v>
      </c>
    </row>
    <row r="179" spans="1:10">
      <c r="A179">
        <v>88</v>
      </c>
      <c r="B179">
        <v>264</v>
      </c>
      <c r="C179">
        <v>10</v>
      </c>
      <c r="G179">
        <f t="shared" si="27"/>
        <v>362</v>
      </c>
      <c r="H179" s="3">
        <f t="shared" ref="H179:J179" si="42">A179*100/$G179</f>
        <v>24.30939226519337</v>
      </c>
      <c r="I179" s="3">
        <f t="shared" si="42"/>
        <v>72.928176795580114</v>
      </c>
      <c r="J179" s="3">
        <f t="shared" si="42"/>
        <v>2.7624309392265194</v>
      </c>
    </row>
    <row r="180" spans="1:10">
      <c r="A180" t="s">
        <v>70</v>
      </c>
      <c r="G180">
        <f t="shared" si="27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7"/>
        <v>0</v>
      </c>
    </row>
    <row r="182" spans="1:10">
      <c r="A182">
        <v>94</v>
      </c>
      <c r="B182">
        <v>257</v>
      </c>
      <c r="C182">
        <v>11</v>
      </c>
      <c r="G182">
        <f t="shared" si="27"/>
        <v>362</v>
      </c>
      <c r="H182" s="3">
        <f t="shared" ref="H182:J182" si="43">A182*100/$G182</f>
        <v>25.966850828729282</v>
      </c>
      <c r="I182" s="3">
        <f t="shared" si="43"/>
        <v>70.994475138121544</v>
      </c>
      <c r="J182" s="3">
        <f t="shared" si="43"/>
        <v>3.0386740331491713</v>
      </c>
    </row>
    <row r="183" spans="1:10">
      <c r="A183" t="s">
        <v>71</v>
      </c>
      <c r="G183">
        <f t="shared" si="27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7"/>
        <v>0</v>
      </c>
    </row>
    <row r="185" spans="1:10">
      <c r="A185">
        <v>81</v>
      </c>
      <c r="B185">
        <v>273</v>
      </c>
      <c r="C185">
        <v>8</v>
      </c>
      <c r="G185">
        <f t="shared" si="27"/>
        <v>362</v>
      </c>
      <c r="H185" s="3">
        <f t="shared" ref="H185:J185" si="44">A185*100/$G185</f>
        <v>22.375690607734807</v>
      </c>
      <c r="I185" s="3">
        <f t="shared" si="44"/>
        <v>75.414364640883974</v>
      </c>
      <c r="J185" s="3">
        <f t="shared" si="44"/>
        <v>2.2099447513812156</v>
      </c>
    </row>
    <row r="186" spans="1:10">
      <c r="A186" t="s">
        <v>72</v>
      </c>
      <c r="G186">
        <f t="shared" si="27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7"/>
        <v>0</v>
      </c>
    </row>
    <row r="188" spans="1:10">
      <c r="A188">
        <v>84</v>
      </c>
      <c r="B188">
        <v>274</v>
      </c>
      <c r="C188">
        <v>4</v>
      </c>
      <c r="G188">
        <f t="shared" si="27"/>
        <v>362</v>
      </c>
      <c r="H188" s="3">
        <f t="shared" ref="H188:J188" si="45">A188*100/$G188</f>
        <v>23.204419889502763</v>
      </c>
      <c r="I188" s="3">
        <f t="shared" si="45"/>
        <v>75.690607734806633</v>
      </c>
      <c r="J188" s="3">
        <f t="shared" si="45"/>
        <v>1.1049723756906078</v>
      </c>
    </row>
    <row r="189" spans="1:10">
      <c r="A189" t="s">
        <v>73</v>
      </c>
      <c r="G189">
        <f t="shared" si="27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7"/>
        <v>0</v>
      </c>
    </row>
    <row r="191" spans="1:10">
      <c r="A191">
        <v>79</v>
      </c>
      <c r="B191">
        <v>279</v>
      </c>
      <c r="C191">
        <v>4</v>
      </c>
      <c r="G191">
        <f t="shared" si="27"/>
        <v>362</v>
      </c>
      <c r="H191" s="3">
        <f t="shared" ref="H191:J191" si="46">A191*100/$G191</f>
        <v>21.823204419889503</v>
      </c>
      <c r="I191" s="3">
        <f t="shared" si="46"/>
        <v>77.071823204419886</v>
      </c>
      <c r="J191" s="3">
        <f t="shared" si="46"/>
        <v>1.1049723756906078</v>
      </c>
    </row>
    <row r="192" spans="1:10">
      <c r="A192" t="s">
        <v>74</v>
      </c>
      <c r="G192">
        <f t="shared" si="27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7"/>
        <v>0</v>
      </c>
    </row>
    <row r="194" spans="1:10">
      <c r="A194">
        <v>81</v>
      </c>
      <c r="B194">
        <v>217</v>
      </c>
      <c r="C194">
        <v>64</v>
      </c>
      <c r="G194">
        <f t="shared" si="27"/>
        <v>362</v>
      </c>
      <c r="H194" s="3">
        <f t="shared" ref="H194:J194" si="47">A194*100/$G194</f>
        <v>22.375690607734807</v>
      </c>
      <c r="I194" s="3">
        <f t="shared" si="47"/>
        <v>59.944751381215468</v>
      </c>
      <c r="J194" s="3">
        <f t="shared" si="47"/>
        <v>17.679558011049725</v>
      </c>
    </row>
    <row r="195" spans="1:10">
      <c r="A195" t="s">
        <v>75</v>
      </c>
      <c r="G195">
        <f t="shared" si="27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7"/>
        <v>0</v>
      </c>
    </row>
    <row r="197" spans="1:10">
      <c r="A197">
        <v>260</v>
      </c>
      <c r="B197">
        <v>56</v>
      </c>
      <c r="C197">
        <v>46</v>
      </c>
      <c r="G197">
        <f t="shared" si="27"/>
        <v>362</v>
      </c>
      <c r="H197" s="3">
        <f t="shared" ref="H197:J197" si="48">A197*100/$G197</f>
        <v>71.823204419889507</v>
      </c>
      <c r="I197" s="3">
        <f t="shared" si="48"/>
        <v>15.469613259668508</v>
      </c>
      <c r="J197" s="3">
        <f t="shared" si="48"/>
        <v>12.707182320441989</v>
      </c>
    </row>
    <row r="198" spans="1:10">
      <c r="A198" t="s">
        <v>76</v>
      </c>
      <c r="G198">
        <f t="shared" si="27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9">SUM(A199:F199)</f>
        <v>0</v>
      </c>
    </row>
    <row r="200" spans="1:10">
      <c r="A200">
        <v>249</v>
      </c>
      <c r="B200">
        <v>62</v>
      </c>
      <c r="C200">
        <v>51</v>
      </c>
      <c r="G200">
        <f t="shared" si="49"/>
        <v>362</v>
      </c>
      <c r="H200" s="3">
        <f t="shared" ref="H200:J200" si="50">A200*100/$G200</f>
        <v>68.784530386740329</v>
      </c>
      <c r="I200" s="3">
        <f t="shared" si="50"/>
        <v>17.127071823204421</v>
      </c>
      <c r="J200" s="3">
        <f t="shared" si="50"/>
        <v>14.088397790055248</v>
      </c>
    </row>
    <row r="201" spans="1:10">
      <c r="A201" t="s">
        <v>77</v>
      </c>
      <c r="G201">
        <f t="shared" si="49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9"/>
        <v>0</v>
      </c>
    </row>
    <row r="203" spans="1:10">
      <c r="A203">
        <v>163</v>
      </c>
      <c r="B203">
        <v>122</v>
      </c>
      <c r="C203">
        <v>77</v>
      </c>
      <c r="G203">
        <f t="shared" si="49"/>
        <v>362</v>
      </c>
      <c r="H203" s="3">
        <f t="shared" ref="H203:J203" si="51">A203*100/$G203</f>
        <v>45.027624309392266</v>
      </c>
      <c r="I203" s="3">
        <f t="shared" si="51"/>
        <v>33.701657458563538</v>
      </c>
      <c r="J203" s="3">
        <f t="shared" si="51"/>
        <v>21.270718232044199</v>
      </c>
    </row>
    <row r="204" spans="1:10">
      <c r="A204" t="s">
        <v>78</v>
      </c>
      <c r="G204">
        <f t="shared" si="49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9"/>
        <v>0</v>
      </c>
    </row>
    <row r="206" spans="1:10">
      <c r="A206">
        <v>158</v>
      </c>
      <c r="B206">
        <v>127</v>
      </c>
      <c r="C206">
        <v>77</v>
      </c>
      <c r="G206">
        <f t="shared" si="49"/>
        <v>362</v>
      </c>
      <c r="H206" s="3">
        <f t="shared" ref="H206:J206" si="52">A206*100/$G206</f>
        <v>43.646408839779006</v>
      </c>
      <c r="I206" s="3">
        <f t="shared" si="52"/>
        <v>35.082872928176798</v>
      </c>
      <c r="J206" s="3">
        <f t="shared" si="52"/>
        <v>21.270718232044199</v>
      </c>
    </row>
    <row r="207" spans="1:10">
      <c r="A207" t="s">
        <v>79</v>
      </c>
      <c r="G207">
        <f t="shared" si="49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9"/>
        <v>0</v>
      </c>
    </row>
    <row r="209" spans="1:10">
      <c r="A209">
        <v>122</v>
      </c>
      <c r="B209">
        <v>216</v>
      </c>
      <c r="C209">
        <v>24</v>
      </c>
      <c r="G209">
        <f t="shared" si="49"/>
        <v>362</v>
      </c>
      <c r="H209" s="3">
        <f t="shared" ref="H209:J209" si="53">A209*100/$G209</f>
        <v>33.701657458563538</v>
      </c>
      <c r="I209" s="3">
        <f t="shared" si="53"/>
        <v>59.668508287292816</v>
      </c>
      <c r="J209" s="3">
        <f t="shared" si="53"/>
        <v>6.6298342541436464</v>
      </c>
    </row>
    <row r="210" spans="1:10">
      <c r="A210" t="s">
        <v>80</v>
      </c>
      <c r="G210">
        <f t="shared" si="49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9"/>
        <v>0</v>
      </c>
    </row>
    <row r="212" spans="1:10">
      <c r="A212">
        <v>116</v>
      </c>
      <c r="B212">
        <v>211</v>
      </c>
      <c r="C212">
        <v>35</v>
      </c>
      <c r="G212">
        <f t="shared" si="49"/>
        <v>362</v>
      </c>
      <c r="H212" s="3">
        <f t="shared" ref="H212:J212" si="54">A212*100/$G212</f>
        <v>32.044198895027627</v>
      </c>
      <c r="I212" s="3">
        <f t="shared" si="54"/>
        <v>58.287292817679557</v>
      </c>
      <c r="J212" s="3">
        <f t="shared" si="54"/>
        <v>9.6685082872928181</v>
      </c>
    </row>
    <row r="213" spans="1:10">
      <c r="A213" t="s">
        <v>81</v>
      </c>
      <c r="G213">
        <f t="shared" si="49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9"/>
        <v>0</v>
      </c>
    </row>
    <row r="215" spans="1:10">
      <c r="A215">
        <v>124</v>
      </c>
      <c r="B215">
        <v>153</v>
      </c>
      <c r="C215">
        <v>85</v>
      </c>
      <c r="G215">
        <f t="shared" si="49"/>
        <v>362</v>
      </c>
      <c r="H215" s="3">
        <f t="shared" ref="H215:J215" si="55">A215*100/$G215</f>
        <v>34.254143646408842</v>
      </c>
      <c r="I215" s="3">
        <f t="shared" si="55"/>
        <v>42.265193370165747</v>
      </c>
      <c r="J215" s="3">
        <f t="shared" si="55"/>
        <v>23.480662983425415</v>
      </c>
    </row>
    <row r="216" spans="1:10">
      <c r="A216" t="s">
        <v>82</v>
      </c>
      <c r="G216">
        <f t="shared" si="49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9"/>
        <v>0</v>
      </c>
    </row>
    <row r="218" spans="1:10">
      <c r="A218">
        <v>108</v>
      </c>
      <c r="B218">
        <v>188</v>
      </c>
      <c r="C218">
        <v>66</v>
      </c>
      <c r="G218">
        <f t="shared" si="49"/>
        <v>362</v>
      </c>
      <c r="H218" s="3">
        <f t="shared" ref="H218:J218" si="56">A218*100/$G218</f>
        <v>29.834254143646408</v>
      </c>
      <c r="I218" s="3">
        <f t="shared" si="56"/>
        <v>51.933701657458563</v>
      </c>
      <c r="J218" s="3">
        <f t="shared" si="56"/>
        <v>18.232044198895029</v>
      </c>
    </row>
    <row r="219" spans="1:10">
      <c r="A219" t="s">
        <v>83</v>
      </c>
      <c r="G219">
        <f t="shared" si="49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9"/>
        <v>0</v>
      </c>
    </row>
    <row r="221" spans="1:10">
      <c r="A221">
        <v>95</v>
      </c>
      <c r="B221">
        <v>212</v>
      </c>
      <c r="C221">
        <v>55</v>
      </c>
      <c r="G221">
        <f t="shared" si="49"/>
        <v>362</v>
      </c>
      <c r="H221" s="3">
        <f t="shared" ref="H221:J221" si="57">A221*100/$G221</f>
        <v>26.243093922651934</v>
      </c>
      <c r="I221" s="3">
        <f t="shared" si="57"/>
        <v>58.563535911602209</v>
      </c>
      <c r="J221" s="3">
        <f t="shared" si="57"/>
        <v>15.193370165745856</v>
      </c>
    </row>
    <row r="222" spans="1:10">
      <c r="A222" t="s">
        <v>84</v>
      </c>
      <c r="G222">
        <f t="shared" si="49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9"/>
        <v>0</v>
      </c>
    </row>
    <row r="224" spans="1:10">
      <c r="A224">
        <v>87</v>
      </c>
      <c r="B224">
        <v>144</v>
      </c>
      <c r="C224">
        <v>131</v>
      </c>
      <c r="G224">
        <f t="shared" si="49"/>
        <v>362</v>
      </c>
      <c r="H224" s="3">
        <f t="shared" ref="H224:J224" si="58">A224*100/$G224</f>
        <v>24.033149171270718</v>
      </c>
      <c r="I224" s="3">
        <f t="shared" si="58"/>
        <v>39.77900552486188</v>
      </c>
      <c r="J224" s="3">
        <f t="shared" si="58"/>
        <v>36.187845303867405</v>
      </c>
    </row>
    <row r="225" spans="1:10">
      <c r="A225" t="s">
        <v>85</v>
      </c>
      <c r="G225">
        <f t="shared" si="49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9"/>
        <v>0</v>
      </c>
    </row>
    <row r="227" spans="1:10">
      <c r="A227">
        <v>126</v>
      </c>
      <c r="B227">
        <v>182</v>
      </c>
      <c r="C227">
        <v>54</v>
      </c>
      <c r="G227">
        <f t="shared" si="49"/>
        <v>362</v>
      </c>
      <c r="H227" s="3">
        <f t="shared" ref="H227:J227" si="59">A227*100/$G227</f>
        <v>34.806629834254146</v>
      </c>
      <c r="I227" s="3">
        <f t="shared" si="59"/>
        <v>50.276243093922652</v>
      </c>
      <c r="J227" s="3">
        <f t="shared" si="59"/>
        <v>14.917127071823204</v>
      </c>
    </row>
    <row r="228" spans="1:10">
      <c r="A228" t="s">
        <v>86</v>
      </c>
      <c r="G228">
        <f t="shared" si="49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9"/>
        <v>0</v>
      </c>
    </row>
    <row r="230" spans="1:10">
      <c r="A230">
        <v>103</v>
      </c>
      <c r="B230">
        <v>163</v>
      </c>
      <c r="C230">
        <v>96</v>
      </c>
      <c r="G230">
        <f t="shared" si="49"/>
        <v>362</v>
      </c>
      <c r="H230" s="3">
        <f t="shared" ref="H230:J230" si="60">A230*100/$G230</f>
        <v>28.453038674033149</v>
      </c>
      <c r="I230" s="3">
        <f t="shared" si="60"/>
        <v>45.027624309392266</v>
      </c>
      <c r="J230" s="3">
        <f t="shared" si="60"/>
        <v>26.519337016574585</v>
      </c>
    </row>
    <row r="231" spans="1:10">
      <c r="A231" t="s">
        <v>87</v>
      </c>
      <c r="G231">
        <f t="shared" si="49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9"/>
        <v>0</v>
      </c>
    </row>
    <row r="233" spans="1:10">
      <c r="A233">
        <v>107</v>
      </c>
      <c r="B233">
        <v>161</v>
      </c>
      <c r="C233">
        <v>94</v>
      </c>
      <c r="G233">
        <f t="shared" si="49"/>
        <v>362</v>
      </c>
      <c r="H233" s="3">
        <f t="shared" ref="H233:J233" si="61">A233*100/$G233</f>
        <v>29.558011049723756</v>
      </c>
      <c r="I233" s="3">
        <f t="shared" si="61"/>
        <v>44.475138121546962</v>
      </c>
      <c r="J233" s="3">
        <f t="shared" si="61"/>
        <v>25.966850828729282</v>
      </c>
    </row>
    <row r="234" spans="1:10">
      <c r="A234" t="s">
        <v>88</v>
      </c>
      <c r="G234">
        <f t="shared" si="49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9"/>
        <v>0</v>
      </c>
    </row>
    <row r="236" spans="1:10">
      <c r="A236">
        <v>90</v>
      </c>
      <c r="B236">
        <v>93</v>
      </c>
      <c r="C236">
        <v>179</v>
      </c>
      <c r="G236">
        <f t="shared" si="49"/>
        <v>362</v>
      </c>
      <c r="H236" s="3">
        <f t="shared" ref="H236:J236" si="62">A236*100/$G236</f>
        <v>24.861878453038674</v>
      </c>
      <c r="I236" s="3">
        <f t="shared" si="62"/>
        <v>25.69060773480663</v>
      </c>
      <c r="J236" s="3">
        <f t="shared" si="62"/>
        <v>49.447513812154696</v>
      </c>
    </row>
    <row r="237" spans="1:10">
      <c r="A237" t="s">
        <v>89</v>
      </c>
      <c r="G237">
        <f t="shared" si="49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9"/>
        <v>0</v>
      </c>
    </row>
    <row r="239" spans="1:10">
      <c r="A239">
        <v>106</v>
      </c>
      <c r="B239">
        <v>200</v>
      </c>
      <c r="C239">
        <v>56</v>
      </c>
      <c r="G239">
        <f t="shared" si="49"/>
        <v>362</v>
      </c>
      <c r="H239" s="3">
        <f t="shared" ref="H239:J239" si="63">A239*100/$G239</f>
        <v>29.281767955801104</v>
      </c>
      <c r="I239" s="3">
        <f t="shared" si="63"/>
        <v>55.248618784530386</v>
      </c>
      <c r="J239" s="3">
        <f t="shared" si="63"/>
        <v>15.469613259668508</v>
      </c>
    </row>
    <row r="240" spans="1:10">
      <c r="A240" t="s">
        <v>90</v>
      </c>
      <c r="G240">
        <f t="shared" si="49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9"/>
        <v>0</v>
      </c>
    </row>
    <row r="242" spans="1:10">
      <c r="A242">
        <v>99</v>
      </c>
      <c r="B242">
        <v>181</v>
      </c>
      <c r="C242">
        <v>82</v>
      </c>
      <c r="G242">
        <f t="shared" si="49"/>
        <v>362</v>
      </c>
      <c r="H242" s="3">
        <f t="shared" ref="H242:J242" si="64">A242*100/$G242</f>
        <v>27.348066298342541</v>
      </c>
      <c r="I242" s="3">
        <f t="shared" si="64"/>
        <v>50</v>
      </c>
      <c r="J242" s="3">
        <f t="shared" si="64"/>
        <v>22.651933701657459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/>
  </sheetViews>
  <sheetFormatPr baseColWidth="10" defaultRowHeight="15" x14ac:dyDescent="0"/>
  <cols>
    <col min="1" max="1" width="8.5" bestFit="1" customWidth="1"/>
    <col min="2" max="2" width="8.33203125" bestFit="1" customWidth="1"/>
    <col min="3" max="4" width="6.1640625" bestFit="1" customWidth="1"/>
    <col min="5" max="5" width="8.83203125" bestFit="1" customWidth="1"/>
    <col min="6" max="6" width="14.5" customWidth="1"/>
    <col min="7" max="7" width="5.6640625" customWidth="1"/>
    <col min="8" max="8" width="11" customWidth="1"/>
  </cols>
  <sheetData>
    <row r="1" spans="1:10">
      <c r="A1" s="1" t="s">
        <v>97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28</v>
      </c>
      <c r="C5">
        <v>537</v>
      </c>
      <c r="G5">
        <f>SUM(A5:F5)</f>
        <v>565</v>
      </c>
      <c r="H5" s="3">
        <f>A5*100/$G5</f>
        <v>0</v>
      </c>
      <c r="I5" s="3">
        <f>B5*100/$G5</f>
        <v>4.9557522123893802</v>
      </c>
      <c r="J5" s="3">
        <f>C5*100/$G5</f>
        <v>95.044247787610615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417</v>
      </c>
      <c r="C8">
        <v>148</v>
      </c>
      <c r="G8">
        <f t="shared" ref="G8:G68" si="0">SUM(A8:F8)</f>
        <v>565</v>
      </c>
      <c r="H8" s="3">
        <f t="shared" ref="H8:J8" si="1">A8*100/$G8</f>
        <v>0</v>
      </c>
      <c r="I8" s="3">
        <f t="shared" si="1"/>
        <v>73.805309734513273</v>
      </c>
      <c r="J8" s="3">
        <f t="shared" si="1"/>
        <v>26.194690265486727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208</v>
      </c>
      <c r="C11">
        <v>357</v>
      </c>
      <c r="G11">
        <f t="shared" si="0"/>
        <v>565</v>
      </c>
      <c r="H11" s="3">
        <f t="shared" ref="H11:M71" si="2">A11*100/$G11</f>
        <v>0</v>
      </c>
      <c r="I11" s="3">
        <f t="shared" si="2"/>
        <v>36.814159292035399</v>
      </c>
      <c r="J11" s="3">
        <f t="shared" si="2"/>
        <v>63.185840707964601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157</v>
      </c>
      <c r="C14">
        <v>408</v>
      </c>
      <c r="G14">
        <f t="shared" si="0"/>
        <v>565</v>
      </c>
      <c r="H14" s="3">
        <f t="shared" si="2"/>
        <v>0</v>
      </c>
      <c r="I14" s="3">
        <f t="shared" si="2"/>
        <v>27.787610619469028</v>
      </c>
      <c r="J14" s="3">
        <f t="shared" si="2"/>
        <v>72.212389380530979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149</v>
      </c>
      <c r="C17">
        <v>416</v>
      </c>
      <c r="G17">
        <f t="shared" si="0"/>
        <v>565</v>
      </c>
      <c r="H17" s="3">
        <f t="shared" si="2"/>
        <v>0</v>
      </c>
      <c r="I17" s="3">
        <f t="shared" si="2"/>
        <v>26.371681415929203</v>
      </c>
      <c r="J17" s="3">
        <f t="shared" si="2"/>
        <v>73.628318584070797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394</v>
      </c>
      <c r="C20">
        <v>171</v>
      </c>
      <c r="G20">
        <f t="shared" si="0"/>
        <v>565</v>
      </c>
      <c r="H20" s="3">
        <f t="shared" si="2"/>
        <v>0</v>
      </c>
      <c r="I20" s="3">
        <f t="shared" si="2"/>
        <v>69.73451327433628</v>
      </c>
      <c r="J20" s="3">
        <f t="shared" si="2"/>
        <v>30.265486725663717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372</v>
      </c>
      <c r="C23">
        <v>193</v>
      </c>
      <c r="G23">
        <f t="shared" si="0"/>
        <v>565</v>
      </c>
      <c r="H23" s="3">
        <f t="shared" si="2"/>
        <v>0</v>
      </c>
      <c r="I23" s="3">
        <f t="shared" si="2"/>
        <v>65.840707964601776</v>
      </c>
      <c r="J23" s="3">
        <f t="shared" si="2"/>
        <v>34.159292035398231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182</v>
      </c>
      <c r="C26">
        <v>383</v>
      </c>
      <c r="G26">
        <f t="shared" si="0"/>
        <v>565</v>
      </c>
      <c r="H26" s="3">
        <f t="shared" si="2"/>
        <v>0</v>
      </c>
      <c r="I26" s="3">
        <f t="shared" si="2"/>
        <v>32.212389380530972</v>
      </c>
      <c r="J26" s="3">
        <f t="shared" si="2"/>
        <v>67.787610619469021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507</v>
      </c>
      <c r="C29">
        <v>58</v>
      </c>
      <c r="G29">
        <f t="shared" si="0"/>
        <v>565</v>
      </c>
      <c r="H29" s="3">
        <f t="shared" si="2"/>
        <v>0</v>
      </c>
      <c r="I29" s="3">
        <f t="shared" si="2"/>
        <v>89.73451327433628</v>
      </c>
      <c r="J29" s="3">
        <f t="shared" si="2"/>
        <v>10.265486725663717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9</v>
      </c>
      <c r="B32">
        <v>438</v>
      </c>
      <c r="C32">
        <v>118</v>
      </c>
      <c r="G32">
        <f t="shared" si="0"/>
        <v>565</v>
      </c>
      <c r="H32" s="3">
        <f t="shared" si="2"/>
        <v>1.5929203539823009</v>
      </c>
      <c r="I32" s="3">
        <f t="shared" si="2"/>
        <v>77.522123893805315</v>
      </c>
      <c r="J32" s="3">
        <f t="shared" si="2"/>
        <v>20.884955752212388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9</v>
      </c>
      <c r="B35">
        <v>405</v>
      </c>
      <c r="C35">
        <v>151</v>
      </c>
      <c r="G35">
        <f t="shared" si="0"/>
        <v>565</v>
      </c>
      <c r="H35" s="3">
        <f t="shared" si="2"/>
        <v>1.5929203539823009</v>
      </c>
      <c r="I35" s="3">
        <f t="shared" si="2"/>
        <v>71.681415929203538</v>
      </c>
      <c r="J35" s="3">
        <f t="shared" si="2"/>
        <v>26.725663716814161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9</v>
      </c>
      <c r="B38">
        <v>106</v>
      </c>
      <c r="C38">
        <v>450</v>
      </c>
      <c r="G38">
        <f t="shared" si="0"/>
        <v>565</v>
      </c>
      <c r="H38" s="3">
        <f t="shared" si="2"/>
        <v>1.5929203539823009</v>
      </c>
      <c r="I38" s="3">
        <f t="shared" si="2"/>
        <v>18.761061946902654</v>
      </c>
      <c r="J38" s="3">
        <f t="shared" si="2"/>
        <v>79.646017699115049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9</v>
      </c>
      <c r="B41">
        <v>387</v>
      </c>
      <c r="C41">
        <v>169</v>
      </c>
      <c r="G41">
        <f t="shared" si="0"/>
        <v>565</v>
      </c>
      <c r="H41" s="3">
        <f t="shared" si="2"/>
        <v>1.5929203539823009</v>
      </c>
      <c r="I41" s="3">
        <f t="shared" si="2"/>
        <v>68.495575221238937</v>
      </c>
      <c r="J41" s="3">
        <f t="shared" si="2"/>
        <v>29.911504424778762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9</v>
      </c>
      <c r="B44">
        <v>430</v>
      </c>
      <c r="C44">
        <v>126</v>
      </c>
      <c r="G44">
        <f t="shared" si="0"/>
        <v>565</v>
      </c>
      <c r="H44" s="3">
        <f t="shared" si="2"/>
        <v>1.5929203539823009</v>
      </c>
      <c r="I44" s="3">
        <f t="shared" si="2"/>
        <v>76.106194690265482</v>
      </c>
      <c r="J44" s="3">
        <f t="shared" si="2"/>
        <v>22.300884955752213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9</v>
      </c>
      <c r="B47">
        <v>379</v>
      </c>
      <c r="C47">
        <v>177</v>
      </c>
      <c r="G47">
        <f t="shared" si="0"/>
        <v>565</v>
      </c>
      <c r="H47" s="3">
        <f t="shared" si="2"/>
        <v>1.5929203539823009</v>
      </c>
      <c r="I47" s="3">
        <f t="shared" si="2"/>
        <v>67.079646017699119</v>
      </c>
      <c r="J47" s="3">
        <f t="shared" si="2"/>
        <v>31.327433628318584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9</v>
      </c>
      <c r="B50">
        <v>530</v>
      </c>
      <c r="C50">
        <v>26</v>
      </c>
      <c r="G50">
        <f t="shared" si="0"/>
        <v>565</v>
      </c>
      <c r="H50" s="3">
        <f t="shared" si="2"/>
        <v>1.5929203539823009</v>
      </c>
      <c r="I50" s="3">
        <f t="shared" si="2"/>
        <v>93.805309734513273</v>
      </c>
      <c r="J50" s="3">
        <f t="shared" si="2"/>
        <v>4.6017699115044248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45</v>
      </c>
      <c r="B53">
        <v>414</v>
      </c>
      <c r="C53">
        <v>88</v>
      </c>
      <c r="D53">
        <v>13</v>
      </c>
      <c r="E53">
        <v>2</v>
      </c>
      <c r="F53">
        <v>3</v>
      </c>
      <c r="G53">
        <f t="shared" si="0"/>
        <v>565</v>
      </c>
      <c r="H53" s="3">
        <f t="shared" si="2"/>
        <v>7.9646017699115044</v>
      </c>
      <c r="I53" s="3">
        <f t="shared" si="2"/>
        <v>73.274336283185846</v>
      </c>
      <c r="J53" s="3">
        <f t="shared" si="2"/>
        <v>15.575221238938052</v>
      </c>
      <c r="K53" s="3">
        <f t="shared" si="2"/>
        <v>2.3008849557522124</v>
      </c>
      <c r="L53" s="3">
        <f t="shared" si="2"/>
        <v>0.35398230088495575</v>
      </c>
      <c r="M53" s="3">
        <f t="shared" si="2"/>
        <v>0.53097345132743368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45</v>
      </c>
      <c r="B56">
        <v>87</v>
      </c>
      <c r="C56">
        <v>152</v>
      </c>
      <c r="D56">
        <v>122</v>
      </c>
      <c r="E56">
        <v>139</v>
      </c>
      <c r="F56">
        <v>20</v>
      </c>
      <c r="G56">
        <f t="shared" si="0"/>
        <v>565</v>
      </c>
      <c r="H56" s="3">
        <f t="shared" si="2"/>
        <v>7.9646017699115044</v>
      </c>
      <c r="I56" s="3">
        <f t="shared" si="2"/>
        <v>15.398230088495575</v>
      </c>
      <c r="J56" s="3">
        <f t="shared" si="2"/>
        <v>26.902654867256636</v>
      </c>
      <c r="K56" s="3">
        <f t="shared" si="2"/>
        <v>21.592920353982301</v>
      </c>
      <c r="L56" s="3">
        <f t="shared" si="2"/>
        <v>24.601769911504423</v>
      </c>
      <c r="M56" s="3">
        <f t="shared" si="2"/>
        <v>3.5398230088495577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46</v>
      </c>
      <c r="B59">
        <v>169</v>
      </c>
      <c r="C59">
        <v>248</v>
      </c>
      <c r="D59">
        <v>63</v>
      </c>
      <c r="E59">
        <v>35</v>
      </c>
      <c r="F59">
        <v>4</v>
      </c>
      <c r="G59">
        <f t="shared" si="0"/>
        <v>565</v>
      </c>
      <c r="H59" s="3">
        <f t="shared" si="2"/>
        <v>8.1415929203539825</v>
      </c>
      <c r="I59" s="3">
        <f t="shared" si="2"/>
        <v>29.911504424778762</v>
      </c>
      <c r="J59" s="3">
        <f t="shared" si="2"/>
        <v>43.89380530973451</v>
      </c>
      <c r="K59" s="3">
        <f t="shared" si="2"/>
        <v>11.150442477876107</v>
      </c>
      <c r="L59" s="3">
        <f t="shared" si="2"/>
        <v>6.1946902654867255</v>
      </c>
      <c r="M59" s="3">
        <f t="shared" si="2"/>
        <v>0.70796460176991149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46</v>
      </c>
      <c r="B62">
        <v>122</v>
      </c>
      <c r="C62">
        <v>240</v>
      </c>
      <c r="D62">
        <v>104</v>
      </c>
      <c r="E62">
        <v>47</v>
      </c>
      <c r="F62">
        <v>6</v>
      </c>
      <c r="G62">
        <f t="shared" si="0"/>
        <v>565</v>
      </c>
      <c r="H62" s="3">
        <f t="shared" si="2"/>
        <v>8.1415929203539825</v>
      </c>
      <c r="I62" s="3">
        <f t="shared" si="2"/>
        <v>21.592920353982301</v>
      </c>
      <c r="J62" s="3">
        <f t="shared" si="2"/>
        <v>42.477876106194692</v>
      </c>
      <c r="K62" s="3">
        <f t="shared" si="2"/>
        <v>18.407079646017699</v>
      </c>
      <c r="L62" s="3">
        <f t="shared" si="2"/>
        <v>8.3185840707964598</v>
      </c>
      <c r="M62" s="3">
        <f t="shared" si="2"/>
        <v>1.0619469026548674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47</v>
      </c>
      <c r="B65">
        <v>47</v>
      </c>
      <c r="C65">
        <v>172</v>
      </c>
      <c r="D65">
        <v>181</v>
      </c>
      <c r="E65">
        <v>105</v>
      </c>
      <c r="F65">
        <v>13</v>
      </c>
      <c r="G65">
        <f t="shared" si="0"/>
        <v>565</v>
      </c>
      <c r="H65" s="3">
        <f t="shared" si="2"/>
        <v>8.3185840707964598</v>
      </c>
      <c r="I65" s="3">
        <f t="shared" si="2"/>
        <v>8.3185840707964598</v>
      </c>
      <c r="J65" s="3">
        <f t="shared" si="2"/>
        <v>30.442477876106196</v>
      </c>
      <c r="K65" s="3">
        <f t="shared" si="2"/>
        <v>32.035398230088497</v>
      </c>
      <c r="L65" s="3">
        <f t="shared" si="2"/>
        <v>18.584070796460178</v>
      </c>
      <c r="M65" s="3">
        <f t="shared" si="2"/>
        <v>2.3008849557522124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47</v>
      </c>
      <c r="B68">
        <v>31</v>
      </c>
      <c r="C68">
        <v>118</v>
      </c>
      <c r="D68">
        <v>231</v>
      </c>
      <c r="E68">
        <v>119</v>
      </c>
      <c r="F68">
        <v>19</v>
      </c>
      <c r="G68">
        <f t="shared" si="0"/>
        <v>565</v>
      </c>
      <c r="H68" s="3">
        <f t="shared" si="2"/>
        <v>8.3185840707964598</v>
      </c>
      <c r="I68" s="3">
        <f t="shared" si="2"/>
        <v>5.4867256637168138</v>
      </c>
      <c r="J68" s="3">
        <f t="shared" si="2"/>
        <v>20.884955752212388</v>
      </c>
      <c r="K68" s="3">
        <f t="shared" si="2"/>
        <v>40.884955752212392</v>
      </c>
      <c r="L68" s="3">
        <f t="shared" si="2"/>
        <v>21.061946902654867</v>
      </c>
      <c r="M68" s="3">
        <f t="shared" si="2"/>
        <v>3.3628318584070795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46</v>
      </c>
      <c r="B71">
        <v>78</v>
      </c>
      <c r="C71">
        <v>201</v>
      </c>
      <c r="D71">
        <v>150</v>
      </c>
      <c r="E71">
        <v>82</v>
      </c>
      <c r="F71">
        <v>8</v>
      </c>
      <c r="G71">
        <f t="shared" ref="G71:G134" si="3">SUM(A71:F71)</f>
        <v>565</v>
      </c>
      <c r="H71" s="3">
        <f t="shared" si="2"/>
        <v>8.1415929203539825</v>
      </c>
      <c r="I71" s="3">
        <f t="shared" si="2"/>
        <v>13.805309734513274</v>
      </c>
      <c r="J71" s="3">
        <f t="shared" si="2"/>
        <v>35.575221238938056</v>
      </c>
      <c r="K71" s="3">
        <f t="shared" si="2"/>
        <v>26.548672566371682</v>
      </c>
      <c r="L71" s="3">
        <f t="shared" si="2"/>
        <v>14.513274336283185</v>
      </c>
      <c r="M71" s="3">
        <f t="shared" si="2"/>
        <v>1.415929203539823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46</v>
      </c>
      <c r="B74">
        <v>230</v>
      </c>
      <c r="C74">
        <v>214</v>
      </c>
      <c r="D74">
        <v>44</v>
      </c>
      <c r="E74">
        <v>29</v>
      </c>
      <c r="F74">
        <v>2</v>
      </c>
      <c r="G74">
        <f t="shared" si="3"/>
        <v>565</v>
      </c>
      <c r="H74" s="3">
        <f t="shared" ref="H74:M74" si="4">A74*100/$G74</f>
        <v>8.1415929203539825</v>
      </c>
      <c r="I74" s="3">
        <f t="shared" si="4"/>
        <v>40.707964601769909</v>
      </c>
      <c r="J74" s="3">
        <f t="shared" si="4"/>
        <v>37.876106194690266</v>
      </c>
      <c r="K74" s="3">
        <f t="shared" si="4"/>
        <v>7.7876106194690262</v>
      </c>
      <c r="L74" s="3">
        <f t="shared" si="4"/>
        <v>5.1327433628318584</v>
      </c>
      <c r="M74" s="3">
        <f t="shared" si="4"/>
        <v>0.35398230088495575</v>
      </c>
    </row>
    <row r="75" spans="1:13">
      <c r="A75" t="s">
        <v>35</v>
      </c>
      <c r="G75">
        <f t="shared" si="3"/>
        <v>0</v>
      </c>
    </row>
    <row r="76" spans="1:13">
      <c r="A76" t="s">
        <v>156</v>
      </c>
      <c r="B76" t="s">
        <v>9</v>
      </c>
      <c r="C76" t="s">
        <v>10</v>
      </c>
      <c r="G76">
        <f t="shared" si="3"/>
        <v>0</v>
      </c>
    </row>
    <row r="77" spans="1:13">
      <c r="A77">
        <v>103</v>
      </c>
      <c r="B77">
        <v>367</v>
      </c>
      <c r="C77">
        <v>95</v>
      </c>
      <c r="G77">
        <f t="shared" si="3"/>
        <v>565</v>
      </c>
      <c r="H77" s="3">
        <f t="shared" ref="H77:J77" si="5">A77*100/$G77</f>
        <v>18.23008849557522</v>
      </c>
      <c r="I77" s="3">
        <f t="shared" si="5"/>
        <v>64.955752212389385</v>
      </c>
      <c r="J77" s="3">
        <f t="shared" si="5"/>
        <v>16.814159292035399</v>
      </c>
    </row>
    <row r="78" spans="1:13">
      <c r="A78" t="s">
        <v>36</v>
      </c>
      <c r="G78">
        <f t="shared" si="3"/>
        <v>0</v>
      </c>
    </row>
    <row r="79" spans="1:13">
      <c r="A79" t="s">
        <v>156</v>
      </c>
      <c r="B79" t="s">
        <v>9</v>
      </c>
      <c r="C79" t="s">
        <v>10</v>
      </c>
      <c r="G79">
        <f t="shared" si="3"/>
        <v>0</v>
      </c>
    </row>
    <row r="80" spans="1:13">
      <c r="A80">
        <v>123</v>
      </c>
      <c r="B80">
        <v>166</v>
      </c>
      <c r="C80">
        <v>276</v>
      </c>
      <c r="G80">
        <f t="shared" si="3"/>
        <v>565</v>
      </c>
      <c r="H80" s="3">
        <f t="shared" ref="H80:J80" si="6">A80*100/$G80</f>
        <v>21.76991150442478</v>
      </c>
      <c r="I80" s="3">
        <f t="shared" si="6"/>
        <v>29.380530973451329</v>
      </c>
      <c r="J80" s="3">
        <f t="shared" si="6"/>
        <v>48.849557522123895</v>
      </c>
    </row>
    <row r="81" spans="1:10">
      <c r="A81" t="s">
        <v>37</v>
      </c>
      <c r="G81">
        <f t="shared" si="3"/>
        <v>0</v>
      </c>
    </row>
    <row r="82" spans="1:10">
      <c r="A82" t="s">
        <v>156</v>
      </c>
      <c r="B82" t="s">
        <v>9</v>
      </c>
      <c r="C82" t="s">
        <v>10</v>
      </c>
      <c r="G82">
        <f t="shared" si="3"/>
        <v>0</v>
      </c>
    </row>
    <row r="83" spans="1:10">
      <c r="A83">
        <v>112</v>
      </c>
      <c r="B83">
        <v>358</v>
      </c>
      <c r="C83">
        <v>95</v>
      </c>
      <c r="G83">
        <f t="shared" si="3"/>
        <v>565</v>
      </c>
      <c r="H83" s="3">
        <f t="shared" ref="H83:J83" si="7">A83*100/$G83</f>
        <v>19.823008849557521</v>
      </c>
      <c r="I83" s="3">
        <f t="shared" si="7"/>
        <v>63.362831858407077</v>
      </c>
      <c r="J83" s="3">
        <f t="shared" si="7"/>
        <v>16.814159292035399</v>
      </c>
    </row>
    <row r="84" spans="1:10">
      <c r="A84" t="s">
        <v>38</v>
      </c>
      <c r="G84">
        <f t="shared" si="3"/>
        <v>0</v>
      </c>
    </row>
    <row r="85" spans="1:10">
      <c r="A85" t="s">
        <v>156</v>
      </c>
      <c r="B85" t="s">
        <v>9</v>
      </c>
      <c r="C85" t="s">
        <v>10</v>
      </c>
      <c r="G85">
        <f t="shared" si="3"/>
        <v>0</v>
      </c>
    </row>
    <row r="86" spans="1:10">
      <c r="A86">
        <v>108</v>
      </c>
      <c r="B86">
        <v>323</v>
      </c>
      <c r="C86">
        <v>134</v>
      </c>
      <c r="G86">
        <f t="shared" si="3"/>
        <v>565</v>
      </c>
      <c r="H86" s="3">
        <f t="shared" ref="H86:J86" si="8">A86*100/$G86</f>
        <v>19.115044247787612</v>
      </c>
      <c r="I86" s="3">
        <f t="shared" si="8"/>
        <v>57.168141592920357</v>
      </c>
      <c r="J86" s="3">
        <f t="shared" si="8"/>
        <v>23.716814159292035</v>
      </c>
    </row>
    <row r="87" spans="1:10">
      <c r="A87" t="s">
        <v>39</v>
      </c>
      <c r="G87">
        <f t="shared" si="3"/>
        <v>0</v>
      </c>
    </row>
    <row r="88" spans="1:10">
      <c r="A88" t="s">
        <v>156</v>
      </c>
      <c r="B88" t="s">
        <v>9</v>
      </c>
      <c r="C88" t="s">
        <v>10</v>
      </c>
      <c r="G88">
        <f t="shared" si="3"/>
        <v>0</v>
      </c>
    </row>
    <row r="89" spans="1:10">
      <c r="A89">
        <v>101</v>
      </c>
      <c r="B89">
        <v>320</v>
      </c>
      <c r="C89">
        <v>144</v>
      </c>
      <c r="G89">
        <f t="shared" si="3"/>
        <v>565</v>
      </c>
      <c r="H89" s="3">
        <f t="shared" ref="H89:J89" si="9">A89*100/$G89</f>
        <v>17.876106194690266</v>
      </c>
      <c r="I89" s="3">
        <f t="shared" si="9"/>
        <v>56.637168141592923</v>
      </c>
      <c r="J89" s="3">
        <f t="shared" si="9"/>
        <v>25.486725663716815</v>
      </c>
    </row>
    <row r="90" spans="1:10">
      <c r="A90" t="s">
        <v>40</v>
      </c>
      <c r="G90">
        <f t="shared" si="3"/>
        <v>0</v>
      </c>
    </row>
    <row r="91" spans="1:10">
      <c r="A91" t="s">
        <v>156</v>
      </c>
      <c r="B91" t="s">
        <v>9</v>
      </c>
      <c r="C91" t="s">
        <v>10</v>
      </c>
      <c r="G91">
        <f t="shared" si="3"/>
        <v>0</v>
      </c>
    </row>
    <row r="92" spans="1:10">
      <c r="A92">
        <v>96</v>
      </c>
      <c r="B92">
        <v>216</v>
      </c>
      <c r="C92">
        <v>253</v>
      </c>
      <c r="G92">
        <f t="shared" si="3"/>
        <v>565</v>
      </c>
      <c r="H92" s="3">
        <f t="shared" ref="H92:J92" si="10">A92*100/$G92</f>
        <v>16.991150442477878</v>
      </c>
      <c r="I92" s="3">
        <f t="shared" si="10"/>
        <v>38.230088495575224</v>
      </c>
      <c r="J92" s="3">
        <f t="shared" si="10"/>
        <v>44.778761061946902</v>
      </c>
    </row>
    <row r="93" spans="1:10">
      <c r="A93" t="s">
        <v>41</v>
      </c>
      <c r="G93">
        <f t="shared" si="3"/>
        <v>0</v>
      </c>
    </row>
    <row r="94" spans="1:10">
      <c r="A94" t="s">
        <v>156</v>
      </c>
      <c r="B94" t="s">
        <v>9</v>
      </c>
      <c r="C94" t="s">
        <v>10</v>
      </c>
      <c r="G94">
        <f t="shared" si="3"/>
        <v>0</v>
      </c>
    </row>
    <row r="95" spans="1:10">
      <c r="A95">
        <v>133</v>
      </c>
      <c r="B95">
        <v>241</v>
      </c>
      <c r="C95">
        <v>191</v>
      </c>
      <c r="G95">
        <f t="shared" si="3"/>
        <v>565</v>
      </c>
      <c r="H95" s="3">
        <f t="shared" ref="H95:J95" si="11">A95*100/$G95</f>
        <v>23.539823008849556</v>
      </c>
      <c r="I95" s="3">
        <f t="shared" si="11"/>
        <v>42.654867256637168</v>
      </c>
      <c r="J95" s="3">
        <f t="shared" si="11"/>
        <v>33.805309734513273</v>
      </c>
    </row>
    <row r="96" spans="1:10">
      <c r="A96" t="s">
        <v>42</v>
      </c>
      <c r="G96">
        <f t="shared" si="3"/>
        <v>0</v>
      </c>
    </row>
    <row r="97" spans="1:10">
      <c r="A97" t="s">
        <v>156</v>
      </c>
      <c r="B97" t="s">
        <v>9</v>
      </c>
      <c r="C97" t="s">
        <v>10</v>
      </c>
      <c r="G97">
        <f t="shared" si="3"/>
        <v>0</v>
      </c>
    </row>
    <row r="98" spans="1:10">
      <c r="A98">
        <v>123</v>
      </c>
      <c r="B98">
        <v>227</v>
      </c>
      <c r="C98">
        <v>215</v>
      </c>
      <c r="G98">
        <f t="shared" si="3"/>
        <v>565</v>
      </c>
      <c r="H98" s="3">
        <f t="shared" ref="H98:J98" si="12">A98*100/$G98</f>
        <v>21.76991150442478</v>
      </c>
      <c r="I98" s="3">
        <f t="shared" si="12"/>
        <v>40.176991150442475</v>
      </c>
      <c r="J98" s="3">
        <f t="shared" si="12"/>
        <v>38.053097345132741</v>
      </c>
    </row>
    <row r="99" spans="1:10">
      <c r="A99" t="s">
        <v>43</v>
      </c>
      <c r="G99">
        <f t="shared" si="3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3"/>
        <v>0</v>
      </c>
    </row>
    <row r="101" spans="1:10">
      <c r="A101">
        <v>127</v>
      </c>
      <c r="B101">
        <v>177</v>
      </c>
      <c r="C101">
        <v>261</v>
      </c>
      <c r="G101">
        <f t="shared" si="3"/>
        <v>565</v>
      </c>
      <c r="H101" s="3">
        <f t="shared" ref="H101:J101" si="13">A101*100/$G101</f>
        <v>22.477876106194689</v>
      </c>
      <c r="I101" s="3">
        <f t="shared" si="13"/>
        <v>31.327433628318584</v>
      </c>
      <c r="J101" s="3">
        <f t="shared" si="13"/>
        <v>46.194690265486727</v>
      </c>
    </row>
    <row r="102" spans="1:10">
      <c r="A102" t="s">
        <v>44</v>
      </c>
      <c r="G102">
        <f t="shared" si="3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3"/>
        <v>0</v>
      </c>
    </row>
    <row r="104" spans="1:10">
      <c r="A104">
        <v>123</v>
      </c>
      <c r="B104">
        <v>233</v>
      </c>
      <c r="C104">
        <v>209</v>
      </c>
      <c r="G104">
        <f t="shared" si="3"/>
        <v>565</v>
      </c>
      <c r="H104" s="3">
        <f t="shared" ref="H104:J104" si="14">A104*100/$G104</f>
        <v>21.76991150442478</v>
      </c>
      <c r="I104" s="3">
        <f t="shared" si="14"/>
        <v>41.238938053097343</v>
      </c>
      <c r="J104" s="3">
        <f t="shared" si="14"/>
        <v>36.991150442477874</v>
      </c>
    </row>
    <row r="105" spans="1:10">
      <c r="A105" t="s">
        <v>45</v>
      </c>
      <c r="G105">
        <f t="shared" si="3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3"/>
        <v>0</v>
      </c>
    </row>
    <row r="107" spans="1:10">
      <c r="A107">
        <v>116</v>
      </c>
      <c r="B107">
        <v>322</v>
      </c>
      <c r="C107">
        <v>127</v>
      </c>
      <c r="G107">
        <f t="shared" si="3"/>
        <v>565</v>
      </c>
      <c r="H107" s="3">
        <f t="shared" ref="H107:J107" si="15">A107*100/$G107</f>
        <v>20.530973451327434</v>
      </c>
      <c r="I107" s="3">
        <f t="shared" si="15"/>
        <v>56.991150442477874</v>
      </c>
      <c r="J107" s="3">
        <f t="shared" si="15"/>
        <v>22.477876106194689</v>
      </c>
    </row>
    <row r="108" spans="1:10">
      <c r="A108" t="s">
        <v>46</v>
      </c>
      <c r="G108">
        <f t="shared" si="3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3"/>
        <v>0</v>
      </c>
    </row>
    <row r="110" spans="1:10">
      <c r="A110">
        <v>116</v>
      </c>
      <c r="B110">
        <v>376</v>
      </c>
      <c r="C110">
        <v>73</v>
      </c>
      <c r="G110">
        <f t="shared" si="3"/>
        <v>565</v>
      </c>
      <c r="H110" s="3">
        <f t="shared" ref="H110:J110" si="16">A110*100/$G110</f>
        <v>20.530973451327434</v>
      </c>
      <c r="I110" s="3">
        <f t="shared" si="16"/>
        <v>66.548672566371678</v>
      </c>
      <c r="J110" s="3">
        <f t="shared" si="16"/>
        <v>12.920353982300885</v>
      </c>
    </row>
    <row r="111" spans="1:10">
      <c r="A111" t="s">
        <v>47</v>
      </c>
      <c r="G111">
        <f t="shared" si="3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3"/>
        <v>0</v>
      </c>
    </row>
    <row r="113" spans="1:10">
      <c r="A113">
        <v>120</v>
      </c>
      <c r="B113">
        <v>433</v>
      </c>
      <c r="C113">
        <v>12</v>
      </c>
      <c r="G113">
        <f t="shared" si="3"/>
        <v>565</v>
      </c>
      <c r="H113" s="3">
        <f t="shared" ref="H113:J113" si="17">A113*100/$G113</f>
        <v>21.238938053097346</v>
      </c>
      <c r="I113" s="3">
        <f t="shared" si="17"/>
        <v>76.637168141592923</v>
      </c>
      <c r="J113" s="3">
        <f t="shared" si="17"/>
        <v>2.1238938053097347</v>
      </c>
    </row>
    <row r="114" spans="1:10">
      <c r="A114" t="s">
        <v>48</v>
      </c>
      <c r="G114">
        <f t="shared" si="3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3"/>
        <v>0</v>
      </c>
    </row>
    <row r="116" spans="1:10">
      <c r="A116">
        <v>117</v>
      </c>
      <c r="B116">
        <v>404</v>
      </c>
      <c r="C116">
        <v>44</v>
      </c>
      <c r="G116">
        <f t="shared" si="3"/>
        <v>565</v>
      </c>
      <c r="H116" s="3">
        <f t="shared" ref="H116:J116" si="18">A116*100/$G116</f>
        <v>20.707964601769913</v>
      </c>
      <c r="I116" s="3">
        <f t="shared" si="18"/>
        <v>71.504424778761063</v>
      </c>
      <c r="J116" s="3">
        <f t="shared" si="18"/>
        <v>7.7876106194690262</v>
      </c>
    </row>
    <row r="117" spans="1:10">
      <c r="A117" t="s">
        <v>49</v>
      </c>
      <c r="G117">
        <f t="shared" si="3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3"/>
        <v>0</v>
      </c>
    </row>
    <row r="119" spans="1:10">
      <c r="A119">
        <v>104</v>
      </c>
      <c r="B119">
        <v>424</v>
      </c>
      <c r="C119">
        <v>37</v>
      </c>
      <c r="G119">
        <f t="shared" si="3"/>
        <v>565</v>
      </c>
      <c r="H119" s="3">
        <f t="shared" ref="H119:J119" si="19">A119*100/$G119</f>
        <v>18.407079646017699</v>
      </c>
      <c r="I119" s="3">
        <f t="shared" si="19"/>
        <v>75.044247787610615</v>
      </c>
      <c r="J119" s="3">
        <f t="shared" si="19"/>
        <v>6.5486725663716818</v>
      </c>
    </row>
    <row r="120" spans="1:10">
      <c r="A120" t="s">
        <v>50</v>
      </c>
      <c r="G120">
        <f t="shared" si="3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3"/>
        <v>0</v>
      </c>
    </row>
    <row r="122" spans="1:10">
      <c r="A122">
        <v>113</v>
      </c>
      <c r="B122">
        <v>428</v>
      </c>
      <c r="C122">
        <v>24</v>
      </c>
      <c r="G122">
        <f t="shared" si="3"/>
        <v>565</v>
      </c>
      <c r="H122" s="3">
        <f t="shared" ref="H122:J122" si="20">A122*100/$G122</f>
        <v>20</v>
      </c>
      <c r="I122" s="3">
        <f t="shared" si="20"/>
        <v>75.752212389380531</v>
      </c>
      <c r="J122" s="3">
        <f t="shared" si="20"/>
        <v>4.2477876106194694</v>
      </c>
    </row>
    <row r="123" spans="1:10">
      <c r="A123" t="s">
        <v>51</v>
      </c>
      <c r="G123">
        <f t="shared" si="3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3"/>
        <v>0</v>
      </c>
    </row>
    <row r="125" spans="1:10">
      <c r="A125">
        <v>129</v>
      </c>
      <c r="B125">
        <v>299</v>
      </c>
      <c r="C125">
        <v>137</v>
      </c>
      <c r="G125">
        <f t="shared" si="3"/>
        <v>565</v>
      </c>
      <c r="H125" s="3">
        <f t="shared" ref="H125:J125" si="21">A125*100/$G125</f>
        <v>22.831858407079647</v>
      </c>
      <c r="I125" s="3">
        <f t="shared" si="21"/>
        <v>52.920353982300888</v>
      </c>
      <c r="J125" s="3">
        <f t="shared" si="21"/>
        <v>24.247787610619469</v>
      </c>
    </row>
    <row r="126" spans="1:10">
      <c r="A126" t="s">
        <v>52</v>
      </c>
      <c r="G126">
        <f t="shared" si="3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3"/>
        <v>0</v>
      </c>
    </row>
    <row r="128" spans="1:10">
      <c r="A128">
        <v>126</v>
      </c>
      <c r="B128">
        <v>210</v>
      </c>
      <c r="C128">
        <v>229</v>
      </c>
      <c r="G128">
        <f t="shared" si="3"/>
        <v>565</v>
      </c>
      <c r="H128" s="3">
        <f t="shared" ref="H128:J128" si="22">A128*100/$G128</f>
        <v>22.300884955752213</v>
      </c>
      <c r="I128" s="3">
        <f t="shared" si="22"/>
        <v>37.168141592920357</v>
      </c>
      <c r="J128" s="3">
        <f t="shared" si="22"/>
        <v>40.530973451327434</v>
      </c>
    </row>
    <row r="129" spans="1:10">
      <c r="A129" t="s">
        <v>53</v>
      </c>
      <c r="G129">
        <f t="shared" si="3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3"/>
        <v>0</v>
      </c>
    </row>
    <row r="131" spans="1:10">
      <c r="A131">
        <v>151</v>
      </c>
      <c r="B131">
        <v>344</v>
      </c>
      <c r="C131">
        <v>70</v>
      </c>
      <c r="G131">
        <f t="shared" si="3"/>
        <v>565</v>
      </c>
      <c r="H131" s="3">
        <f t="shared" ref="H131:J131" si="23">A131*100/$G131</f>
        <v>26.725663716814161</v>
      </c>
      <c r="I131" s="3">
        <f t="shared" si="23"/>
        <v>60.884955752212392</v>
      </c>
      <c r="J131" s="3">
        <f t="shared" si="23"/>
        <v>12.389380530973451</v>
      </c>
    </row>
    <row r="132" spans="1:10">
      <c r="A132" t="s">
        <v>54</v>
      </c>
      <c r="G132">
        <f t="shared" si="3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3"/>
        <v>0</v>
      </c>
    </row>
    <row r="134" spans="1:10">
      <c r="A134">
        <v>133</v>
      </c>
      <c r="B134">
        <v>297</v>
      </c>
      <c r="C134">
        <v>135</v>
      </c>
      <c r="G134">
        <f t="shared" si="3"/>
        <v>565</v>
      </c>
      <c r="H134" s="3">
        <f t="shared" ref="H134:J134" si="24">A134*100/$G134</f>
        <v>23.539823008849556</v>
      </c>
      <c r="I134" s="3">
        <f t="shared" si="24"/>
        <v>52.56637168141593</v>
      </c>
      <c r="J134" s="3">
        <f t="shared" si="24"/>
        <v>23.893805309734514</v>
      </c>
    </row>
    <row r="135" spans="1:10">
      <c r="A135" t="s">
        <v>55</v>
      </c>
      <c r="G135">
        <f t="shared" ref="G135:G198" si="25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5"/>
        <v>0</v>
      </c>
    </row>
    <row r="137" spans="1:10">
      <c r="A137">
        <v>357</v>
      </c>
      <c r="B137">
        <v>135</v>
      </c>
      <c r="C137">
        <v>73</v>
      </c>
      <c r="G137">
        <f t="shared" si="25"/>
        <v>565</v>
      </c>
      <c r="H137" s="3">
        <f t="shared" ref="H137:J137" si="26">A137*100/$G137</f>
        <v>63.185840707964601</v>
      </c>
      <c r="I137" s="3">
        <f t="shared" si="26"/>
        <v>23.893805309734514</v>
      </c>
      <c r="J137" s="3">
        <f t="shared" si="26"/>
        <v>12.920353982300885</v>
      </c>
    </row>
    <row r="138" spans="1:10">
      <c r="A138" t="s">
        <v>56</v>
      </c>
      <c r="G138">
        <f t="shared" si="25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5"/>
        <v>0</v>
      </c>
    </row>
    <row r="140" spans="1:10">
      <c r="A140">
        <v>349</v>
      </c>
      <c r="B140">
        <v>115</v>
      </c>
      <c r="C140">
        <v>101</v>
      </c>
      <c r="G140">
        <f t="shared" si="25"/>
        <v>565</v>
      </c>
      <c r="H140" s="3">
        <f t="shared" ref="H140:J140" si="27">A140*100/$G140</f>
        <v>61.769911504424776</v>
      </c>
      <c r="I140" s="3">
        <f t="shared" si="27"/>
        <v>20.353982300884955</v>
      </c>
      <c r="J140" s="3">
        <f t="shared" si="27"/>
        <v>17.876106194690266</v>
      </c>
    </row>
    <row r="141" spans="1:10">
      <c r="A141" t="s">
        <v>57</v>
      </c>
      <c r="G141">
        <f t="shared" si="25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5"/>
        <v>0</v>
      </c>
    </row>
    <row r="143" spans="1:10">
      <c r="A143">
        <v>143</v>
      </c>
      <c r="B143">
        <v>211</v>
      </c>
      <c r="C143">
        <v>211</v>
      </c>
      <c r="G143">
        <f t="shared" si="25"/>
        <v>565</v>
      </c>
      <c r="H143" s="3">
        <f t="shared" ref="H143:J143" si="28">A143*100/$G143</f>
        <v>25.309734513274336</v>
      </c>
      <c r="I143" s="3">
        <f t="shared" si="28"/>
        <v>37.345132743362832</v>
      </c>
      <c r="J143" s="3">
        <f t="shared" si="28"/>
        <v>37.345132743362832</v>
      </c>
    </row>
    <row r="144" spans="1:10">
      <c r="A144" t="s">
        <v>58</v>
      </c>
      <c r="G144">
        <f t="shared" si="25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5"/>
        <v>0</v>
      </c>
    </row>
    <row r="146" spans="1:10">
      <c r="A146">
        <v>129</v>
      </c>
      <c r="B146">
        <v>186</v>
      </c>
      <c r="C146">
        <v>250</v>
      </c>
      <c r="G146">
        <f t="shared" si="25"/>
        <v>565</v>
      </c>
      <c r="H146" s="3">
        <f t="shared" ref="H146:J146" si="29">A146*100/$G146</f>
        <v>22.831858407079647</v>
      </c>
      <c r="I146" s="3">
        <f t="shared" si="29"/>
        <v>32.920353982300888</v>
      </c>
      <c r="J146" s="3">
        <f t="shared" si="29"/>
        <v>44.247787610619469</v>
      </c>
    </row>
    <row r="147" spans="1:10">
      <c r="A147" t="s">
        <v>59</v>
      </c>
      <c r="G147">
        <f t="shared" si="25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5"/>
        <v>0</v>
      </c>
    </row>
    <row r="149" spans="1:10">
      <c r="A149">
        <v>167</v>
      </c>
      <c r="B149">
        <v>322</v>
      </c>
      <c r="C149">
        <v>76</v>
      </c>
      <c r="G149">
        <f t="shared" si="25"/>
        <v>565</v>
      </c>
      <c r="H149" s="3">
        <f t="shared" ref="H149:J149" si="30">A149*100/$G149</f>
        <v>29.557522123893804</v>
      </c>
      <c r="I149" s="3">
        <f t="shared" si="30"/>
        <v>56.991150442477874</v>
      </c>
      <c r="J149" s="3">
        <f t="shared" si="30"/>
        <v>13.451327433628318</v>
      </c>
    </row>
    <row r="150" spans="1:10">
      <c r="A150" t="s">
        <v>60</v>
      </c>
      <c r="G150">
        <f t="shared" si="25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5"/>
        <v>0</v>
      </c>
    </row>
    <row r="152" spans="1:10">
      <c r="A152">
        <v>156</v>
      </c>
      <c r="B152">
        <v>327</v>
      </c>
      <c r="C152">
        <v>82</v>
      </c>
      <c r="G152">
        <f t="shared" si="25"/>
        <v>565</v>
      </c>
      <c r="H152" s="3">
        <f t="shared" ref="H152:J152" si="31">A152*100/$G152</f>
        <v>27.610619469026549</v>
      </c>
      <c r="I152" s="3">
        <f t="shared" si="31"/>
        <v>57.876106194690266</v>
      </c>
      <c r="J152" s="3">
        <f t="shared" si="31"/>
        <v>14.513274336283185</v>
      </c>
    </row>
    <row r="153" spans="1:10">
      <c r="A153" t="s">
        <v>61</v>
      </c>
      <c r="G153">
        <f t="shared" si="25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5"/>
        <v>0</v>
      </c>
    </row>
    <row r="155" spans="1:10">
      <c r="A155">
        <v>137</v>
      </c>
      <c r="B155">
        <v>375</v>
      </c>
      <c r="C155">
        <v>53</v>
      </c>
      <c r="G155">
        <f t="shared" si="25"/>
        <v>565</v>
      </c>
      <c r="H155" s="3">
        <f t="shared" ref="H155:J155" si="32">A155*100/$G155</f>
        <v>24.247787610619469</v>
      </c>
      <c r="I155" s="3">
        <f t="shared" si="32"/>
        <v>66.371681415929203</v>
      </c>
      <c r="J155" s="3">
        <f t="shared" si="32"/>
        <v>9.3805309734513269</v>
      </c>
    </row>
    <row r="156" spans="1:10">
      <c r="A156" t="s">
        <v>62</v>
      </c>
      <c r="G156">
        <f t="shared" si="25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5"/>
        <v>0</v>
      </c>
    </row>
    <row r="158" spans="1:10">
      <c r="A158">
        <v>129</v>
      </c>
      <c r="B158">
        <v>298</v>
      </c>
      <c r="C158">
        <v>138</v>
      </c>
      <c r="G158">
        <f t="shared" si="25"/>
        <v>565</v>
      </c>
      <c r="H158" s="3">
        <f t="shared" ref="H158:J158" si="33">A158*100/$G158</f>
        <v>22.831858407079647</v>
      </c>
      <c r="I158" s="3">
        <f t="shared" si="33"/>
        <v>52.743362831858406</v>
      </c>
      <c r="J158" s="3">
        <f t="shared" si="33"/>
        <v>24.424778761061948</v>
      </c>
    </row>
    <row r="159" spans="1:10">
      <c r="A159" t="s">
        <v>63</v>
      </c>
      <c r="G159">
        <f t="shared" si="25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5"/>
        <v>0</v>
      </c>
    </row>
    <row r="161" spans="1:10">
      <c r="A161">
        <v>126</v>
      </c>
      <c r="B161">
        <v>419</v>
      </c>
      <c r="C161">
        <v>20</v>
      </c>
      <c r="G161">
        <f t="shared" si="25"/>
        <v>565</v>
      </c>
      <c r="H161" s="3">
        <f t="shared" ref="H161:J161" si="34">A161*100/$G161</f>
        <v>22.300884955752213</v>
      </c>
      <c r="I161" s="3">
        <f t="shared" si="34"/>
        <v>74.159292035398224</v>
      </c>
      <c r="J161" s="3">
        <f t="shared" si="34"/>
        <v>3.5398230088495577</v>
      </c>
    </row>
    <row r="162" spans="1:10">
      <c r="A162" t="s">
        <v>64</v>
      </c>
      <c r="G162">
        <f t="shared" si="25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5"/>
        <v>0</v>
      </c>
    </row>
    <row r="164" spans="1:10">
      <c r="A164">
        <v>128</v>
      </c>
      <c r="B164">
        <v>419</v>
      </c>
      <c r="C164">
        <v>18</v>
      </c>
      <c r="G164">
        <f t="shared" si="25"/>
        <v>565</v>
      </c>
      <c r="H164" s="3">
        <f t="shared" ref="H164:J164" si="35">A164*100/$G164</f>
        <v>22.654867256637168</v>
      </c>
      <c r="I164" s="3">
        <f t="shared" si="35"/>
        <v>74.159292035398224</v>
      </c>
      <c r="J164" s="3">
        <f t="shared" si="35"/>
        <v>3.1858407079646018</v>
      </c>
    </row>
    <row r="165" spans="1:10">
      <c r="A165" t="s">
        <v>65</v>
      </c>
      <c r="G165">
        <f t="shared" si="25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5"/>
        <v>0</v>
      </c>
    </row>
    <row r="167" spans="1:10">
      <c r="A167">
        <v>129</v>
      </c>
      <c r="B167">
        <v>430</v>
      </c>
      <c r="C167">
        <v>6</v>
      </c>
      <c r="G167">
        <f t="shared" si="25"/>
        <v>565</v>
      </c>
      <c r="H167" s="3">
        <f t="shared" ref="H167:J167" si="36">A167*100/$G167</f>
        <v>22.831858407079647</v>
      </c>
      <c r="I167" s="3">
        <f t="shared" si="36"/>
        <v>76.106194690265482</v>
      </c>
      <c r="J167" s="3">
        <f t="shared" si="36"/>
        <v>1.0619469026548674</v>
      </c>
    </row>
    <row r="168" spans="1:10">
      <c r="A168" t="s">
        <v>66</v>
      </c>
      <c r="G168">
        <f t="shared" si="25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5"/>
        <v>0</v>
      </c>
    </row>
    <row r="170" spans="1:10">
      <c r="A170">
        <v>123</v>
      </c>
      <c r="B170">
        <v>386</v>
      </c>
      <c r="C170">
        <v>56</v>
      </c>
      <c r="G170">
        <f t="shared" si="25"/>
        <v>565</v>
      </c>
      <c r="H170" s="3">
        <f t="shared" ref="H170:J170" si="37">A170*100/$G170</f>
        <v>21.76991150442478</v>
      </c>
      <c r="I170" s="3">
        <f t="shared" si="37"/>
        <v>68.318584070796462</v>
      </c>
      <c r="J170" s="3">
        <f t="shared" si="37"/>
        <v>9.9115044247787605</v>
      </c>
    </row>
    <row r="171" spans="1:10">
      <c r="A171" t="s">
        <v>67</v>
      </c>
      <c r="G171">
        <f t="shared" si="25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5"/>
        <v>0</v>
      </c>
    </row>
    <row r="173" spans="1:10">
      <c r="A173">
        <v>134</v>
      </c>
      <c r="B173">
        <v>362</v>
      </c>
      <c r="C173">
        <v>69</v>
      </c>
      <c r="G173">
        <f t="shared" si="25"/>
        <v>565</v>
      </c>
      <c r="H173" s="3">
        <f t="shared" ref="H173:J173" si="38">A173*100/$G173</f>
        <v>23.716814159292035</v>
      </c>
      <c r="I173" s="3">
        <f t="shared" si="38"/>
        <v>64.070796460176993</v>
      </c>
      <c r="J173" s="3">
        <f t="shared" si="38"/>
        <v>12.212389380530974</v>
      </c>
    </row>
    <row r="174" spans="1:10">
      <c r="A174" t="s">
        <v>68</v>
      </c>
      <c r="G174">
        <f t="shared" si="25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5"/>
        <v>0</v>
      </c>
    </row>
    <row r="176" spans="1:10">
      <c r="A176">
        <v>139</v>
      </c>
      <c r="B176">
        <v>340</v>
      </c>
      <c r="C176">
        <v>86</v>
      </c>
      <c r="G176">
        <f t="shared" si="25"/>
        <v>565</v>
      </c>
      <c r="H176" s="3">
        <f t="shared" ref="H176:J176" si="39">A176*100/$G176</f>
        <v>24.601769911504423</v>
      </c>
      <c r="I176" s="3">
        <f t="shared" si="39"/>
        <v>60.176991150442475</v>
      </c>
      <c r="J176" s="3">
        <f t="shared" si="39"/>
        <v>15.221238938053098</v>
      </c>
    </row>
    <row r="177" spans="1:10">
      <c r="A177" t="s">
        <v>69</v>
      </c>
      <c r="G177">
        <f t="shared" si="25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5"/>
        <v>0</v>
      </c>
    </row>
    <row r="179" spans="1:10">
      <c r="A179">
        <v>145</v>
      </c>
      <c r="B179">
        <v>413</v>
      </c>
      <c r="C179">
        <v>7</v>
      </c>
      <c r="G179">
        <f t="shared" si="25"/>
        <v>565</v>
      </c>
      <c r="H179" s="3">
        <f t="shared" ref="H179:J179" si="40">A179*100/$G179</f>
        <v>25.663716814159294</v>
      </c>
      <c r="I179" s="3">
        <f t="shared" si="40"/>
        <v>73.097345132743357</v>
      </c>
      <c r="J179" s="3">
        <f t="shared" si="40"/>
        <v>1.2389380530973451</v>
      </c>
    </row>
    <row r="180" spans="1:10">
      <c r="A180" t="s">
        <v>70</v>
      </c>
      <c r="G180">
        <f t="shared" si="25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5"/>
        <v>0</v>
      </c>
    </row>
    <row r="182" spans="1:10">
      <c r="A182">
        <v>152</v>
      </c>
      <c r="B182">
        <v>403</v>
      </c>
      <c r="C182">
        <v>10</v>
      </c>
      <c r="G182">
        <f t="shared" si="25"/>
        <v>565</v>
      </c>
      <c r="H182" s="3">
        <f t="shared" ref="H182:J182" si="41">A182*100/$G182</f>
        <v>26.902654867256636</v>
      </c>
      <c r="I182" s="3">
        <f t="shared" si="41"/>
        <v>71.327433628318587</v>
      </c>
      <c r="J182" s="3">
        <f t="shared" si="41"/>
        <v>1.7699115044247788</v>
      </c>
    </row>
    <row r="183" spans="1:10">
      <c r="A183" t="s">
        <v>71</v>
      </c>
      <c r="G183">
        <f t="shared" si="25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5"/>
        <v>0</v>
      </c>
    </row>
    <row r="185" spans="1:10">
      <c r="A185">
        <v>121</v>
      </c>
      <c r="B185">
        <v>432</v>
      </c>
      <c r="C185">
        <v>12</v>
      </c>
      <c r="G185">
        <f t="shared" si="25"/>
        <v>565</v>
      </c>
      <c r="H185" s="3">
        <f t="shared" ref="H185:J185" si="42">A185*100/$G185</f>
        <v>21.415929203539822</v>
      </c>
      <c r="I185" s="3">
        <f t="shared" si="42"/>
        <v>76.460176991150448</v>
      </c>
      <c r="J185" s="3">
        <f t="shared" si="42"/>
        <v>2.1238938053097347</v>
      </c>
    </row>
    <row r="186" spans="1:10">
      <c r="A186" t="s">
        <v>72</v>
      </c>
      <c r="G186">
        <f t="shared" si="25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5"/>
        <v>0</v>
      </c>
    </row>
    <row r="188" spans="1:10">
      <c r="A188">
        <v>127</v>
      </c>
      <c r="B188">
        <v>427</v>
      </c>
      <c r="C188">
        <v>11</v>
      </c>
      <c r="G188">
        <f t="shared" si="25"/>
        <v>565</v>
      </c>
      <c r="H188" s="3">
        <f t="shared" ref="H188:J188" si="43">A188*100/$G188</f>
        <v>22.477876106194689</v>
      </c>
      <c r="I188" s="3">
        <f t="shared" si="43"/>
        <v>75.575221238938056</v>
      </c>
      <c r="J188" s="3">
        <f t="shared" si="43"/>
        <v>1.9469026548672566</v>
      </c>
    </row>
    <row r="189" spans="1:10">
      <c r="A189" t="s">
        <v>73</v>
      </c>
      <c r="G189">
        <f t="shared" si="25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5"/>
        <v>0</v>
      </c>
    </row>
    <row r="191" spans="1:10">
      <c r="A191">
        <v>121</v>
      </c>
      <c r="B191">
        <v>435</v>
      </c>
      <c r="C191">
        <v>9</v>
      </c>
      <c r="G191">
        <f t="shared" si="25"/>
        <v>565</v>
      </c>
      <c r="H191" s="3">
        <f t="shared" ref="H191:J191" si="44">A191*100/$G191</f>
        <v>21.415929203539822</v>
      </c>
      <c r="I191" s="3">
        <f t="shared" si="44"/>
        <v>76.991150442477874</v>
      </c>
      <c r="J191" s="3">
        <f t="shared" si="44"/>
        <v>1.5929203539823009</v>
      </c>
    </row>
    <row r="192" spans="1:10">
      <c r="A192" t="s">
        <v>74</v>
      </c>
      <c r="G192">
        <f t="shared" si="25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5"/>
        <v>0</v>
      </c>
    </row>
    <row r="194" spans="1:10">
      <c r="A194">
        <v>125</v>
      </c>
      <c r="B194">
        <v>346</v>
      </c>
      <c r="C194">
        <v>94</v>
      </c>
      <c r="G194">
        <f t="shared" si="25"/>
        <v>565</v>
      </c>
      <c r="H194" s="3">
        <f t="shared" ref="H194:J194" si="45">A194*100/$G194</f>
        <v>22.123893805309734</v>
      </c>
      <c r="I194" s="3">
        <f t="shared" si="45"/>
        <v>61.238938053097343</v>
      </c>
      <c r="J194" s="3">
        <f t="shared" si="45"/>
        <v>16.63716814159292</v>
      </c>
    </row>
    <row r="195" spans="1:10">
      <c r="A195" t="s">
        <v>75</v>
      </c>
      <c r="G195">
        <f t="shared" si="25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5"/>
        <v>0</v>
      </c>
    </row>
    <row r="197" spans="1:10">
      <c r="A197">
        <v>419</v>
      </c>
      <c r="B197">
        <v>88</v>
      </c>
      <c r="C197">
        <v>58</v>
      </c>
      <c r="G197">
        <f t="shared" si="25"/>
        <v>565</v>
      </c>
      <c r="H197" s="3">
        <f t="shared" ref="H197:J197" si="46">A197*100/$G197</f>
        <v>74.159292035398224</v>
      </c>
      <c r="I197" s="3">
        <f t="shared" si="46"/>
        <v>15.575221238938052</v>
      </c>
      <c r="J197" s="3">
        <f t="shared" si="46"/>
        <v>10.265486725663717</v>
      </c>
    </row>
    <row r="198" spans="1:10">
      <c r="A198" t="s">
        <v>76</v>
      </c>
      <c r="G198">
        <f t="shared" si="25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7">SUM(A199:F199)</f>
        <v>0</v>
      </c>
    </row>
    <row r="200" spans="1:10">
      <c r="A200">
        <v>397</v>
      </c>
      <c r="B200">
        <v>103</v>
      </c>
      <c r="C200">
        <v>65</v>
      </c>
      <c r="G200">
        <f t="shared" si="47"/>
        <v>565</v>
      </c>
      <c r="H200" s="3">
        <f t="shared" ref="H200:J200" si="48">A200*100/$G200</f>
        <v>70.26548672566372</v>
      </c>
      <c r="I200" s="3">
        <f t="shared" si="48"/>
        <v>18.23008849557522</v>
      </c>
      <c r="J200" s="3">
        <f t="shared" si="48"/>
        <v>11.504424778761061</v>
      </c>
    </row>
    <row r="201" spans="1:10">
      <c r="A201" t="s">
        <v>77</v>
      </c>
      <c r="G201">
        <f t="shared" si="47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7"/>
        <v>0</v>
      </c>
    </row>
    <row r="203" spans="1:10">
      <c r="A203">
        <v>260</v>
      </c>
      <c r="B203">
        <v>195</v>
      </c>
      <c r="C203">
        <v>110</v>
      </c>
      <c r="G203">
        <f t="shared" si="47"/>
        <v>565</v>
      </c>
      <c r="H203" s="3">
        <f t="shared" ref="H203:J203" si="49">A203*100/$G203</f>
        <v>46.017699115044245</v>
      </c>
      <c r="I203" s="3">
        <f t="shared" si="49"/>
        <v>34.513274336283189</v>
      </c>
      <c r="J203" s="3">
        <f t="shared" si="49"/>
        <v>19.469026548672566</v>
      </c>
    </row>
    <row r="204" spans="1:10">
      <c r="A204" t="s">
        <v>78</v>
      </c>
      <c r="G204">
        <f t="shared" si="47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7"/>
        <v>0</v>
      </c>
    </row>
    <row r="206" spans="1:10">
      <c r="A206">
        <v>244</v>
      </c>
      <c r="B206">
        <v>212</v>
      </c>
      <c r="C206">
        <v>109</v>
      </c>
      <c r="G206">
        <f t="shared" si="47"/>
        <v>565</v>
      </c>
      <c r="H206" s="3">
        <f t="shared" ref="H206:J206" si="50">A206*100/$G206</f>
        <v>43.185840707964601</v>
      </c>
      <c r="I206" s="3">
        <f t="shared" si="50"/>
        <v>37.522123893805308</v>
      </c>
      <c r="J206" s="3">
        <f t="shared" si="50"/>
        <v>19.292035398230087</v>
      </c>
    </row>
    <row r="207" spans="1:10">
      <c r="A207" t="s">
        <v>79</v>
      </c>
      <c r="G207">
        <f t="shared" si="47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7"/>
        <v>0</v>
      </c>
    </row>
    <row r="209" spans="1:10">
      <c r="A209">
        <v>188</v>
      </c>
      <c r="B209">
        <v>333</v>
      </c>
      <c r="C209">
        <v>44</v>
      </c>
      <c r="G209">
        <f t="shared" si="47"/>
        <v>565</v>
      </c>
      <c r="H209" s="3">
        <f t="shared" ref="H209:J209" si="51">A209*100/$G209</f>
        <v>33.274336283185839</v>
      </c>
      <c r="I209" s="3">
        <f t="shared" si="51"/>
        <v>58.938053097345133</v>
      </c>
      <c r="J209" s="3">
        <f t="shared" si="51"/>
        <v>7.7876106194690262</v>
      </c>
    </row>
    <row r="210" spans="1:10">
      <c r="A210" t="s">
        <v>80</v>
      </c>
      <c r="G210">
        <f t="shared" si="47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7"/>
        <v>0</v>
      </c>
    </row>
    <row r="212" spans="1:10">
      <c r="A212">
        <v>174</v>
      </c>
      <c r="B212">
        <v>321</v>
      </c>
      <c r="C212">
        <v>70</v>
      </c>
      <c r="G212">
        <f t="shared" si="47"/>
        <v>565</v>
      </c>
      <c r="H212" s="3">
        <f t="shared" ref="H212:J212" si="52">A212*100/$G212</f>
        <v>30.79646017699115</v>
      </c>
      <c r="I212" s="3">
        <f t="shared" si="52"/>
        <v>56.814159292035399</v>
      </c>
      <c r="J212" s="3">
        <f t="shared" si="52"/>
        <v>12.389380530973451</v>
      </c>
    </row>
    <row r="213" spans="1:10">
      <c r="A213" t="s">
        <v>81</v>
      </c>
      <c r="G213">
        <f t="shared" si="47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7"/>
        <v>0</v>
      </c>
    </row>
    <row r="215" spans="1:10">
      <c r="A215">
        <v>192</v>
      </c>
      <c r="B215">
        <v>244</v>
      </c>
      <c r="C215">
        <v>129</v>
      </c>
      <c r="G215">
        <f t="shared" si="47"/>
        <v>565</v>
      </c>
      <c r="H215" s="3">
        <f t="shared" ref="H215:J215" si="53">A215*100/$G215</f>
        <v>33.982300884955755</v>
      </c>
      <c r="I215" s="3">
        <f t="shared" si="53"/>
        <v>43.185840707964601</v>
      </c>
      <c r="J215" s="3">
        <f t="shared" si="53"/>
        <v>22.831858407079647</v>
      </c>
    </row>
    <row r="216" spans="1:10">
      <c r="A216" t="s">
        <v>82</v>
      </c>
      <c r="G216">
        <f t="shared" si="47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7"/>
        <v>0</v>
      </c>
    </row>
    <row r="218" spans="1:10">
      <c r="A218">
        <v>166</v>
      </c>
      <c r="B218">
        <v>310</v>
      </c>
      <c r="C218">
        <v>89</v>
      </c>
      <c r="G218">
        <f t="shared" si="47"/>
        <v>565</v>
      </c>
      <c r="H218" s="3">
        <f t="shared" ref="H218:J218" si="54">A218*100/$G218</f>
        <v>29.380530973451329</v>
      </c>
      <c r="I218" s="3">
        <f t="shared" si="54"/>
        <v>54.86725663716814</v>
      </c>
      <c r="J218" s="3">
        <f t="shared" si="54"/>
        <v>15.752212389380531</v>
      </c>
    </row>
    <row r="219" spans="1:10">
      <c r="A219" t="s">
        <v>83</v>
      </c>
      <c r="G219">
        <f t="shared" si="47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7"/>
        <v>0</v>
      </c>
    </row>
    <row r="221" spans="1:10">
      <c r="A221">
        <v>143</v>
      </c>
      <c r="B221">
        <v>329</v>
      </c>
      <c r="C221">
        <v>93</v>
      </c>
      <c r="G221">
        <f t="shared" si="47"/>
        <v>565</v>
      </c>
      <c r="H221" s="3">
        <f t="shared" ref="H221:J221" si="55">A221*100/$G221</f>
        <v>25.309734513274336</v>
      </c>
      <c r="I221" s="3">
        <f t="shared" si="55"/>
        <v>58.230088495575224</v>
      </c>
      <c r="J221" s="3">
        <f t="shared" si="55"/>
        <v>16.460176991150444</v>
      </c>
    </row>
    <row r="222" spans="1:10">
      <c r="A222" t="s">
        <v>84</v>
      </c>
      <c r="G222">
        <f t="shared" si="47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7"/>
        <v>0</v>
      </c>
    </row>
    <row r="224" spans="1:10">
      <c r="A224">
        <v>135</v>
      </c>
      <c r="B224">
        <v>204</v>
      </c>
      <c r="C224">
        <v>226</v>
      </c>
      <c r="G224">
        <f t="shared" si="47"/>
        <v>565</v>
      </c>
      <c r="H224" s="3">
        <f t="shared" ref="H224:J224" si="56">A224*100/$G224</f>
        <v>23.893805309734514</v>
      </c>
      <c r="I224" s="3">
        <f t="shared" si="56"/>
        <v>36.10619469026549</v>
      </c>
      <c r="J224" s="3">
        <f t="shared" si="56"/>
        <v>40</v>
      </c>
    </row>
    <row r="225" spans="1:10">
      <c r="A225" t="s">
        <v>85</v>
      </c>
      <c r="G225">
        <f t="shared" si="47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7"/>
        <v>0</v>
      </c>
    </row>
    <row r="227" spans="1:10">
      <c r="A227">
        <v>197</v>
      </c>
      <c r="B227">
        <v>283</v>
      </c>
      <c r="C227">
        <v>85</v>
      </c>
      <c r="G227">
        <f t="shared" si="47"/>
        <v>565</v>
      </c>
      <c r="H227" s="3">
        <f t="shared" ref="H227:J227" si="57">A227*100/$G227</f>
        <v>34.86725663716814</v>
      </c>
      <c r="I227" s="3">
        <f t="shared" si="57"/>
        <v>50.088495575221238</v>
      </c>
      <c r="J227" s="3">
        <f t="shared" si="57"/>
        <v>15.044247787610619</v>
      </c>
    </row>
    <row r="228" spans="1:10">
      <c r="A228" t="s">
        <v>86</v>
      </c>
      <c r="G228">
        <f t="shared" si="47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7"/>
        <v>0</v>
      </c>
    </row>
    <row r="230" spans="1:10">
      <c r="A230">
        <v>158</v>
      </c>
      <c r="B230">
        <v>264</v>
      </c>
      <c r="C230">
        <v>143</v>
      </c>
      <c r="G230">
        <f t="shared" si="47"/>
        <v>565</v>
      </c>
      <c r="H230" s="3">
        <f t="shared" ref="H230:J230" si="58">A230*100/$G230</f>
        <v>27.964601769911503</v>
      </c>
      <c r="I230" s="3">
        <f t="shared" si="58"/>
        <v>46.725663716814161</v>
      </c>
      <c r="J230" s="3">
        <f t="shared" si="58"/>
        <v>25.309734513274336</v>
      </c>
    </row>
    <row r="231" spans="1:10">
      <c r="A231" t="s">
        <v>87</v>
      </c>
      <c r="G231">
        <f t="shared" si="47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7"/>
        <v>0</v>
      </c>
    </row>
    <row r="233" spans="1:10">
      <c r="A233">
        <v>165</v>
      </c>
      <c r="B233">
        <v>256</v>
      </c>
      <c r="C233">
        <v>144</v>
      </c>
      <c r="G233">
        <f t="shared" si="47"/>
        <v>565</v>
      </c>
      <c r="H233" s="3">
        <f t="shared" ref="H233:J233" si="59">A233*100/$G233</f>
        <v>29.20353982300885</v>
      </c>
      <c r="I233" s="3">
        <f t="shared" si="59"/>
        <v>45.309734513274336</v>
      </c>
      <c r="J233" s="3">
        <f t="shared" si="59"/>
        <v>25.486725663716815</v>
      </c>
    </row>
    <row r="234" spans="1:10">
      <c r="A234" t="s">
        <v>88</v>
      </c>
      <c r="G234">
        <f t="shared" si="47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7"/>
        <v>0</v>
      </c>
    </row>
    <row r="236" spans="1:10">
      <c r="A236">
        <v>141</v>
      </c>
      <c r="B236">
        <v>154</v>
      </c>
      <c r="C236">
        <v>270</v>
      </c>
      <c r="G236">
        <f t="shared" si="47"/>
        <v>565</v>
      </c>
      <c r="H236" s="3">
        <f t="shared" ref="H236:J236" si="60">A236*100/$G236</f>
        <v>24.955752212389381</v>
      </c>
      <c r="I236" s="3">
        <f t="shared" si="60"/>
        <v>27.256637168141594</v>
      </c>
      <c r="J236" s="3">
        <f t="shared" si="60"/>
        <v>47.787610619469028</v>
      </c>
    </row>
    <row r="237" spans="1:10">
      <c r="A237" t="s">
        <v>89</v>
      </c>
      <c r="G237">
        <f t="shared" si="47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7"/>
        <v>0</v>
      </c>
    </row>
    <row r="239" spans="1:10">
      <c r="A239">
        <v>159</v>
      </c>
      <c r="B239">
        <v>312</v>
      </c>
      <c r="C239">
        <v>94</v>
      </c>
      <c r="G239">
        <f t="shared" si="47"/>
        <v>565</v>
      </c>
      <c r="H239" s="3">
        <f t="shared" ref="H239:J239" si="61">A239*100/$G239</f>
        <v>28.141592920353983</v>
      </c>
      <c r="I239" s="3">
        <f t="shared" si="61"/>
        <v>55.221238938053098</v>
      </c>
      <c r="J239" s="3">
        <f t="shared" si="61"/>
        <v>16.63716814159292</v>
      </c>
    </row>
    <row r="240" spans="1:10">
      <c r="A240" t="s">
        <v>90</v>
      </c>
      <c r="G240">
        <f t="shared" si="47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7"/>
        <v>0</v>
      </c>
    </row>
    <row r="242" spans="1:10">
      <c r="A242">
        <v>153</v>
      </c>
      <c r="B242">
        <v>290</v>
      </c>
      <c r="C242">
        <v>122</v>
      </c>
      <c r="G242">
        <f t="shared" si="47"/>
        <v>565</v>
      </c>
      <c r="H242" s="3">
        <f t="shared" ref="H242:J242" si="62">A242*100/$G242</f>
        <v>27.079646017699115</v>
      </c>
      <c r="I242" s="3">
        <f t="shared" si="62"/>
        <v>51.327433628318587</v>
      </c>
      <c r="J242" s="3">
        <f t="shared" si="62"/>
        <v>21.592920353982301</v>
      </c>
    </row>
    <row r="243" spans="1:10">
      <c r="A243" t="s">
        <v>157</v>
      </c>
    </row>
    <row r="244" spans="1:10">
      <c r="A244" t="s">
        <v>158</v>
      </c>
      <c r="B244" t="s">
        <v>159</v>
      </c>
    </row>
    <row r="245" spans="1:10">
      <c r="A245" t="s">
        <v>160</v>
      </c>
      <c r="B245">
        <v>565</v>
      </c>
    </row>
    <row r="246" spans="1:10">
      <c r="A246" t="s">
        <v>164</v>
      </c>
    </row>
    <row r="247" spans="1:10">
      <c r="A247" t="s">
        <v>161</v>
      </c>
      <c r="B247" t="s">
        <v>162</v>
      </c>
      <c r="C247" t="s">
        <v>158</v>
      </c>
    </row>
    <row r="248" spans="1:10">
      <c r="A248">
        <v>0</v>
      </c>
      <c r="B248" t="s">
        <v>163</v>
      </c>
      <c r="C248" t="s">
        <v>163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/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6" width="8.83203125" customWidth="1"/>
    <col min="7" max="7" width="5.6640625" customWidth="1"/>
    <col min="8" max="8" width="11" customWidth="1"/>
  </cols>
  <sheetData>
    <row r="1" spans="1:10">
      <c r="A1" s="1" t="s">
        <v>98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23</v>
      </c>
      <c r="C5">
        <v>438</v>
      </c>
      <c r="G5">
        <f>SUM(A5:F5)</f>
        <v>461</v>
      </c>
      <c r="H5" s="3">
        <f>A5*100/$G5</f>
        <v>0</v>
      </c>
      <c r="I5" s="3">
        <f>B5*100/$G5</f>
        <v>4.9891540130151846</v>
      </c>
      <c r="J5" s="3">
        <f>C5*100/$G5</f>
        <v>95.010845986984819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354</v>
      </c>
      <c r="C8">
        <v>107</v>
      </c>
      <c r="G8">
        <f>SUM(A8:F8)</f>
        <v>461</v>
      </c>
      <c r="H8" s="3">
        <f>A8*100/$G8</f>
        <v>0</v>
      </c>
      <c r="I8" s="3">
        <f>B8*100/$G8</f>
        <v>76.789587852494577</v>
      </c>
      <c r="J8" s="3">
        <f>C8*100/$G8</f>
        <v>23.210412147505423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187</v>
      </c>
      <c r="C11">
        <v>274</v>
      </c>
      <c r="G11">
        <f>SUM(A11:F11)</f>
        <v>461</v>
      </c>
      <c r="H11" s="3">
        <f>A11*100/$G11</f>
        <v>0</v>
      </c>
      <c r="I11" s="3">
        <f>B11*100/$G11</f>
        <v>40.563991323210409</v>
      </c>
      <c r="J11" s="3">
        <f>C11*100/$G11</f>
        <v>59.436008676789591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114</v>
      </c>
      <c r="C14">
        <v>347</v>
      </c>
      <c r="G14">
        <f>SUM(A14:F14)</f>
        <v>461</v>
      </c>
      <c r="H14" s="3">
        <f>A14*100/$G14</f>
        <v>0</v>
      </c>
      <c r="I14" s="3">
        <f>B14*100/$G14</f>
        <v>24.728850325379611</v>
      </c>
      <c r="J14" s="3">
        <f>C14*100/$G14</f>
        <v>75.271149674620389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102</v>
      </c>
      <c r="C17">
        <v>359</v>
      </c>
      <c r="G17">
        <f>SUM(A17:F17)</f>
        <v>461</v>
      </c>
      <c r="H17" s="3">
        <f>A17*100/$G17</f>
        <v>0</v>
      </c>
      <c r="I17" s="3">
        <f>B17*100/$G17</f>
        <v>22.125813449023862</v>
      </c>
      <c r="J17" s="3">
        <f>C17*100/$G17</f>
        <v>77.874186550976134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286</v>
      </c>
      <c r="C20">
        <v>175</v>
      </c>
      <c r="G20">
        <f>SUM(A20:F20)</f>
        <v>461</v>
      </c>
      <c r="H20" s="3">
        <f>A20*100/$G20</f>
        <v>0</v>
      </c>
      <c r="I20" s="3">
        <f>B20*100/$G20</f>
        <v>62.039045553145336</v>
      </c>
      <c r="J20" s="3">
        <f>C20*100/$G20</f>
        <v>37.960954446854664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390</v>
      </c>
      <c r="C23">
        <v>71</v>
      </c>
      <c r="G23">
        <f>SUM(A23:F23)</f>
        <v>461</v>
      </c>
      <c r="H23" s="3">
        <f>A23*100/$G23</f>
        <v>0</v>
      </c>
      <c r="I23" s="3">
        <f>B23*100/$G23</f>
        <v>84.598698481561826</v>
      </c>
      <c r="J23" s="3">
        <f>C23*100/$G23</f>
        <v>15.401301518438178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328</v>
      </c>
      <c r="C26">
        <v>133</v>
      </c>
      <c r="G26">
        <f>SUM(A26:F26)</f>
        <v>461</v>
      </c>
      <c r="H26" s="3">
        <f>A26*100/$G26</f>
        <v>0</v>
      </c>
      <c r="I26" s="3">
        <f>B26*100/$G26</f>
        <v>71.149674620390456</v>
      </c>
      <c r="J26" s="3">
        <f>C26*100/$G26</f>
        <v>28.850325379609544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418</v>
      </c>
      <c r="C29">
        <v>43</v>
      </c>
      <c r="G29">
        <f>SUM(A29:F29)</f>
        <v>461</v>
      </c>
      <c r="H29" s="3">
        <f>A29*100/$G29</f>
        <v>0</v>
      </c>
      <c r="I29" s="3">
        <f>B29*100/$G29</f>
        <v>90.672451193058563</v>
      </c>
      <c r="J29" s="3">
        <f>C29*100/$G29</f>
        <v>9.3275488069414312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0</v>
      </c>
      <c r="B32">
        <v>397</v>
      </c>
      <c r="C32">
        <v>64</v>
      </c>
      <c r="G32">
        <f>SUM(A32:F32)</f>
        <v>461</v>
      </c>
      <c r="H32" s="3">
        <f>A32*100/$G32</f>
        <v>0</v>
      </c>
      <c r="I32" s="3">
        <f>B32*100/$G32</f>
        <v>86.117136659436014</v>
      </c>
      <c r="J32" s="3">
        <f>C32*100/$G32</f>
        <v>13.882863340563992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0</v>
      </c>
      <c r="B35">
        <v>392</v>
      </c>
      <c r="C35">
        <v>69</v>
      </c>
      <c r="G35">
        <f>SUM(A35:F35)</f>
        <v>461</v>
      </c>
      <c r="H35" s="3">
        <f>A35*100/$G35</f>
        <v>0</v>
      </c>
      <c r="I35" s="3">
        <f>B35*100/$G35</f>
        <v>85.032537960954443</v>
      </c>
      <c r="J35" s="3">
        <f>C35*100/$G35</f>
        <v>14.967462039045554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0</v>
      </c>
      <c r="B38">
        <v>352</v>
      </c>
      <c r="C38">
        <v>109</v>
      </c>
      <c r="G38">
        <f>SUM(A38:F38)</f>
        <v>461</v>
      </c>
      <c r="H38" s="3">
        <f>A38*100/$G38</f>
        <v>0</v>
      </c>
      <c r="I38" s="3">
        <f>B38*100/$G38</f>
        <v>76.355748373101946</v>
      </c>
      <c r="J38" s="3">
        <f>C38*100/$G38</f>
        <v>23.644251626898047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0</v>
      </c>
      <c r="B41">
        <v>0</v>
      </c>
      <c r="C41">
        <v>461</v>
      </c>
      <c r="G41">
        <f>SUM(A41:F41)</f>
        <v>461</v>
      </c>
      <c r="H41" s="3">
        <f>A41*100/$G41</f>
        <v>0</v>
      </c>
      <c r="I41" s="3">
        <f>B41*100/$G41</f>
        <v>0</v>
      </c>
      <c r="J41" s="3">
        <f>C41*100/$G41</f>
        <v>100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0</v>
      </c>
      <c r="B44">
        <v>395</v>
      </c>
      <c r="C44">
        <v>66</v>
      </c>
      <c r="G44">
        <f>SUM(A44:F44)</f>
        <v>461</v>
      </c>
      <c r="H44" s="3">
        <f>A44*100/$G44</f>
        <v>0</v>
      </c>
      <c r="I44" s="3">
        <f>B44*100/$G44</f>
        <v>85.683297180043382</v>
      </c>
      <c r="J44" s="3">
        <f>C44*100/$G44</f>
        <v>14.316702819956616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0</v>
      </c>
      <c r="B47">
        <v>401</v>
      </c>
      <c r="C47">
        <v>60</v>
      </c>
      <c r="G47">
        <f>SUM(A47:F47)</f>
        <v>461</v>
      </c>
      <c r="H47" s="3">
        <f>A47*100/$G47</f>
        <v>0</v>
      </c>
      <c r="I47" s="3">
        <f>B47*100/$G47</f>
        <v>86.984815618221262</v>
      </c>
      <c r="J47" s="3">
        <f>C47*100/$G47</f>
        <v>13.015184381778742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0</v>
      </c>
      <c r="B50">
        <v>439</v>
      </c>
      <c r="C50">
        <v>22</v>
      </c>
      <c r="G50">
        <f>SUM(A50:F50)</f>
        <v>461</v>
      </c>
      <c r="H50" s="3">
        <f>A50*100/$G50</f>
        <v>0</v>
      </c>
      <c r="I50" s="3">
        <f>B50*100/$G50</f>
        <v>95.227765726681127</v>
      </c>
      <c r="J50" s="3">
        <f>C50*100/$G50</f>
        <v>4.7722342733188716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H52" s="3"/>
      <c r="I52" s="3"/>
    </row>
    <row r="53" spans="1:13">
      <c r="A53">
        <v>31</v>
      </c>
      <c r="B53">
        <v>345</v>
      </c>
      <c r="C53">
        <v>73</v>
      </c>
      <c r="D53">
        <v>11</v>
      </c>
      <c r="E53">
        <v>0</v>
      </c>
      <c r="F53">
        <v>1</v>
      </c>
      <c r="G53">
        <f>SUM(A53:F53)</f>
        <v>461</v>
      </c>
      <c r="H53" s="3">
        <f t="shared" ref="H53:M53" si="0">A53*100/$G53</f>
        <v>6.7245119305856829</v>
      </c>
      <c r="I53" s="3">
        <f t="shared" si="0"/>
        <v>74.837310195227772</v>
      </c>
      <c r="J53" s="3">
        <f t="shared" si="0"/>
        <v>15.835140997830802</v>
      </c>
      <c r="K53" s="3">
        <f t="shared" si="0"/>
        <v>2.3861171366594358</v>
      </c>
      <c r="L53" s="3">
        <f t="shared" si="0"/>
        <v>0</v>
      </c>
      <c r="M53" s="3">
        <f t="shared" si="0"/>
        <v>0.21691973969631237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H55" s="3"/>
      <c r="I55" s="3"/>
    </row>
    <row r="56" spans="1:13">
      <c r="A56">
        <v>31</v>
      </c>
      <c r="B56">
        <v>61</v>
      </c>
      <c r="C56">
        <v>146</v>
      </c>
      <c r="D56">
        <v>110</v>
      </c>
      <c r="E56">
        <v>109</v>
      </c>
      <c r="F56">
        <v>4</v>
      </c>
      <c r="G56">
        <f>SUM(A56:F56)</f>
        <v>461</v>
      </c>
      <c r="H56" s="3">
        <f t="shared" ref="H56:M56" si="1">A56*100/$G56</f>
        <v>6.7245119305856829</v>
      </c>
      <c r="I56" s="3">
        <f t="shared" si="1"/>
        <v>13.232104121475054</v>
      </c>
      <c r="J56" s="3">
        <f t="shared" si="1"/>
        <v>31.670281995661604</v>
      </c>
      <c r="K56" s="3">
        <f t="shared" si="1"/>
        <v>23.861171366594359</v>
      </c>
      <c r="L56" s="3">
        <f t="shared" si="1"/>
        <v>23.644251626898047</v>
      </c>
      <c r="M56" s="3">
        <f t="shared" si="1"/>
        <v>0.86767895878524948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H58" s="3"/>
      <c r="I58" s="3"/>
    </row>
    <row r="59" spans="1:13">
      <c r="A59">
        <v>33</v>
      </c>
      <c r="B59">
        <v>133</v>
      </c>
      <c r="C59">
        <v>211</v>
      </c>
      <c r="D59">
        <v>50</v>
      </c>
      <c r="E59">
        <v>31</v>
      </c>
      <c r="F59">
        <v>3</v>
      </c>
      <c r="G59">
        <f>SUM(A59:F59)</f>
        <v>461</v>
      </c>
      <c r="H59" s="3">
        <f t="shared" ref="H59:M59" si="2">A59*100/$G59</f>
        <v>7.1583514099783079</v>
      </c>
      <c r="I59" s="3">
        <f t="shared" si="2"/>
        <v>28.850325379609544</v>
      </c>
      <c r="J59" s="3">
        <f t="shared" si="2"/>
        <v>45.770065075921906</v>
      </c>
      <c r="K59" s="3">
        <f t="shared" si="2"/>
        <v>10.845986984815617</v>
      </c>
      <c r="L59" s="3">
        <f t="shared" si="2"/>
        <v>6.7245119305856829</v>
      </c>
      <c r="M59" s="3">
        <f t="shared" si="2"/>
        <v>0.65075921908893708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H61" s="3"/>
      <c r="I61" s="3"/>
    </row>
    <row r="62" spans="1:13">
      <c r="A62">
        <v>33</v>
      </c>
      <c r="B62">
        <v>96</v>
      </c>
      <c r="C62">
        <v>197</v>
      </c>
      <c r="D62">
        <v>98</v>
      </c>
      <c r="E62">
        <v>32</v>
      </c>
      <c r="F62">
        <v>5</v>
      </c>
      <c r="G62">
        <f>SUM(A62:F62)</f>
        <v>461</v>
      </c>
      <c r="H62" s="3">
        <f t="shared" ref="H62:M62" si="3">A62*100/$G62</f>
        <v>7.1583514099783079</v>
      </c>
      <c r="I62" s="3">
        <f t="shared" si="3"/>
        <v>20.824295010845987</v>
      </c>
      <c r="J62" s="3">
        <f t="shared" si="3"/>
        <v>42.733188720173537</v>
      </c>
      <c r="K62" s="3">
        <f t="shared" si="3"/>
        <v>21.258134490238611</v>
      </c>
      <c r="L62" s="3">
        <f t="shared" si="3"/>
        <v>6.9414316702819958</v>
      </c>
      <c r="M62" s="3">
        <f t="shared" si="3"/>
        <v>1.0845986984815619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H64" s="3"/>
      <c r="I64" s="3"/>
    </row>
    <row r="65" spans="1:13">
      <c r="A65">
        <v>34</v>
      </c>
      <c r="B65">
        <v>35</v>
      </c>
      <c r="C65">
        <v>168</v>
      </c>
      <c r="D65">
        <v>146</v>
      </c>
      <c r="E65">
        <v>71</v>
      </c>
      <c r="F65">
        <v>7</v>
      </c>
      <c r="G65">
        <f>SUM(A65:F65)</f>
        <v>461</v>
      </c>
      <c r="H65" s="3">
        <f t="shared" ref="H65:M65" si="4">A65*100/$G65</f>
        <v>7.3752711496746208</v>
      </c>
      <c r="I65" s="3">
        <f t="shared" si="4"/>
        <v>7.5921908893709329</v>
      </c>
      <c r="J65" s="3">
        <f t="shared" si="4"/>
        <v>36.442516268980476</v>
      </c>
      <c r="K65" s="3">
        <f t="shared" si="4"/>
        <v>31.670281995661604</v>
      </c>
      <c r="L65" s="3">
        <f t="shared" si="4"/>
        <v>15.401301518438178</v>
      </c>
      <c r="M65" s="3">
        <f t="shared" si="4"/>
        <v>1.5184381778741864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H67" s="3"/>
      <c r="I67" s="3"/>
    </row>
    <row r="68" spans="1:13">
      <c r="A68">
        <v>33</v>
      </c>
      <c r="B68">
        <v>14</v>
      </c>
      <c r="C68">
        <v>117</v>
      </c>
      <c r="D68">
        <v>198</v>
      </c>
      <c r="E68">
        <v>95</v>
      </c>
      <c r="F68">
        <v>4</v>
      </c>
      <c r="G68">
        <f>SUM(A68:F68)</f>
        <v>461</v>
      </c>
      <c r="H68" s="3">
        <f t="shared" ref="H68:M68" si="5">A68*100/$G68</f>
        <v>7.1583514099783079</v>
      </c>
      <c r="I68" s="3">
        <f t="shared" si="5"/>
        <v>3.0368763557483729</v>
      </c>
      <c r="J68" s="3">
        <f t="shared" si="5"/>
        <v>25.379609544468547</v>
      </c>
      <c r="K68" s="3">
        <f t="shared" si="5"/>
        <v>42.950108459869845</v>
      </c>
      <c r="L68" s="3">
        <f t="shared" si="5"/>
        <v>20.607375271149674</v>
      </c>
      <c r="M68" s="3">
        <f t="shared" si="5"/>
        <v>0.86767895878524948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H70" s="3"/>
      <c r="I70" s="3"/>
    </row>
    <row r="71" spans="1:13">
      <c r="A71">
        <v>33</v>
      </c>
      <c r="B71">
        <v>45</v>
      </c>
      <c r="C71">
        <v>177</v>
      </c>
      <c r="D71">
        <v>132</v>
      </c>
      <c r="E71">
        <v>73</v>
      </c>
      <c r="F71">
        <v>1</v>
      </c>
      <c r="G71">
        <f>SUM(A71:F71)</f>
        <v>461</v>
      </c>
      <c r="H71" s="3">
        <f t="shared" ref="H71:M71" si="6">A71*100/$G71</f>
        <v>7.1583514099783079</v>
      </c>
      <c r="I71" s="3">
        <f t="shared" si="6"/>
        <v>9.7613882863340571</v>
      </c>
      <c r="J71" s="3">
        <f t="shared" si="6"/>
        <v>38.394793926247289</v>
      </c>
      <c r="K71" s="3">
        <f t="shared" si="6"/>
        <v>28.633405639913232</v>
      </c>
      <c r="L71" s="3">
        <f t="shared" si="6"/>
        <v>15.835140997830802</v>
      </c>
      <c r="M71" s="3">
        <f t="shared" si="6"/>
        <v>0.21691973969631237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H73" s="3"/>
      <c r="I73" s="3"/>
    </row>
    <row r="74" spans="1:13">
      <c r="A74">
        <v>33</v>
      </c>
      <c r="B74">
        <v>209</v>
      </c>
      <c r="C74">
        <v>152</v>
      </c>
      <c r="D74">
        <v>44</v>
      </c>
      <c r="E74">
        <v>21</v>
      </c>
      <c r="F74">
        <v>2</v>
      </c>
      <c r="G74">
        <f t="shared" ref="G74:G105" si="7">SUM(A74:F74)</f>
        <v>461</v>
      </c>
      <c r="H74" s="3">
        <f t="shared" ref="H74:M74" si="8">A74*100/$G74</f>
        <v>7.1583514099783079</v>
      </c>
      <c r="I74" s="3">
        <f t="shared" si="8"/>
        <v>45.336225596529282</v>
      </c>
      <c r="J74" s="3">
        <f t="shared" si="8"/>
        <v>32.971800433839476</v>
      </c>
      <c r="K74" s="3">
        <f t="shared" si="8"/>
        <v>9.5444685466377432</v>
      </c>
      <c r="L74" s="3">
        <f t="shared" si="8"/>
        <v>4.5553145336225596</v>
      </c>
      <c r="M74" s="3">
        <f t="shared" si="8"/>
        <v>0.43383947939262474</v>
      </c>
    </row>
    <row r="75" spans="1:13">
      <c r="A75" t="s">
        <v>35</v>
      </c>
      <c r="G75">
        <f t="shared" si="7"/>
        <v>0</v>
      </c>
    </row>
    <row r="76" spans="1:13">
      <c r="A76" t="s">
        <v>156</v>
      </c>
      <c r="B76" t="s">
        <v>9</v>
      </c>
      <c r="C76" t="s">
        <v>10</v>
      </c>
      <c r="G76">
        <f t="shared" si="7"/>
        <v>0</v>
      </c>
    </row>
    <row r="77" spans="1:13">
      <c r="A77">
        <v>71</v>
      </c>
      <c r="B77">
        <v>317</v>
      </c>
      <c r="C77">
        <v>73</v>
      </c>
      <c r="G77">
        <f t="shared" si="7"/>
        <v>461</v>
      </c>
      <c r="H77" s="3">
        <f>A77*100/$G77</f>
        <v>15.401301518438178</v>
      </c>
      <c r="I77" s="3">
        <f>B77*100/$G77</f>
        <v>68.76355748373102</v>
      </c>
      <c r="J77" s="3">
        <f>C77*100/$G77</f>
        <v>15.835140997830802</v>
      </c>
    </row>
    <row r="78" spans="1:13">
      <c r="A78" t="s">
        <v>36</v>
      </c>
      <c r="G78">
        <f t="shared" si="7"/>
        <v>0</v>
      </c>
    </row>
    <row r="79" spans="1:13">
      <c r="A79" t="s">
        <v>156</v>
      </c>
      <c r="B79" t="s">
        <v>9</v>
      </c>
      <c r="C79" t="s">
        <v>10</v>
      </c>
      <c r="G79">
        <f t="shared" si="7"/>
        <v>0</v>
      </c>
    </row>
    <row r="80" spans="1:13">
      <c r="A80">
        <v>98</v>
      </c>
      <c r="B80">
        <v>132</v>
      </c>
      <c r="C80">
        <v>231</v>
      </c>
      <c r="G80">
        <f t="shared" si="7"/>
        <v>461</v>
      </c>
      <c r="H80" s="3">
        <f>A80*100/$G80</f>
        <v>21.258134490238611</v>
      </c>
      <c r="I80" s="3">
        <f>B80*100/$G80</f>
        <v>28.633405639913232</v>
      </c>
      <c r="J80" s="3">
        <f>C80*100/$G80</f>
        <v>50.108459869848154</v>
      </c>
    </row>
    <row r="81" spans="1:10">
      <c r="A81" t="s">
        <v>37</v>
      </c>
      <c r="G81">
        <f t="shared" si="7"/>
        <v>0</v>
      </c>
    </row>
    <row r="82" spans="1:10">
      <c r="A82" t="s">
        <v>156</v>
      </c>
      <c r="B82" t="s">
        <v>9</v>
      </c>
      <c r="C82" t="s">
        <v>10</v>
      </c>
      <c r="G82">
        <f t="shared" si="7"/>
        <v>0</v>
      </c>
    </row>
    <row r="83" spans="1:10">
      <c r="A83">
        <v>102</v>
      </c>
      <c r="B83">
        <v>280</v>
      </c>
      <c r="C83">
        <v>79</v>
      </c>
      <c r="G83">
        <f t="shared" si="7"/>
        <v>461</v>
      </c>
      <c r="H83" s="3">
        <f>A83*100/$G83</f>
        <v>22.125813449023862</v>
      </c>
      <c r="I83" s="3">
        <f>B83*100/$G83</f>
        <v>60.737527114967463</v>
      </c>
      <c r="J83" s="3">
        <f>C83*100/$G83</f>
        <v>17.136659436008678</v>
      </c>
    </row>
    <row r="84" spans="1:10">
      <c r="A84" t="s">
        <v>38</v>
      </c>
      <c r="G84">
        <f t="shared" si="7"/>
        <v>0</v>
      </c>
    </row>
    <row r="85" spans="1:10">
      <c r="A85" t="s">
        <v>156</v>
      </c>
      <c r="B85" t="s">
        <v>9</v>
      </c>
      <c r="C85" t="s">
        <v>10</v>
      </c>
      <c r="G85">
        <f t="shared" si="7"/>
        <v>0</v>
      </c>
    </row>
    <row r="86" spans="1:10">
      <c r="A86">
        <v>85</v>
      </c>
      <c r="B86">
        <v>255</v>
      </c>
      <c r="C86">
        <v>121</v>
      </c>
      <c r="G86">
        <f t="shared" si="7"/>
        <v>461</v>
      </c>
      <c r="H86" s="3">
        <f>A86*100/$G86</f>
        <v>18.43817787418655</v>
      </c>
      <c r="I86" s="3">
        <f>B86*100/$G86</f>
        <v>55.314533622559651</v>
      </c>
      <c r="J86" s="3">
        <f>C86*100/$G86</f>
        <v>26.247288503253795</v>
      </c>
    </row>
    <row r="87" spans="1:10">
      <c r="A87" t="s">
        <v>39</v>
      </c>
      <c r="G87">
        <f t="shared" si="7"/>
        <v>0</v>
      </c>
    </row>
    <row r="88" spans="1:10">
      <c r="A88" t="s">
        <v>156</v>
      </c>
      <c r="B88" t="s">
        <v>9</v>
      </c>
      <c r="C88" t="s">
        <v>10</v>
      </c>
      <c r="G88">
        <f t="shared" si="7"/>
        <v>0</v>
      </c>
    </row>
    <row r="89" spans="1:10">
      <c r="A89">
        <v>82</v>
      </c>
      <c r="B89">
        <v>260</v>
      </c>
      <c r="C89">
        <v>119</v>
      </c>
      <c r="G89">
        <f t="shared" si="7"/>
        <v>461</v>
      </c>
      <c r="H89" s="3">
        <f>A89*100/$G89</f>
        <v>17.787418655097614</v>
      </c>
      <c r="I89" s="3">
        <f>B89*100/$G89</f>
        <v>56.399132321041215</v>
      </c>
      <c r="J89" s="3">
        <f>C89*100/$G89</f>
        <v>25.813449023861171</v>
      </c>
    </row>
    <row r="90" spans="1:10">
      <c r="A90" t="s">
        <v>40</v>
      </c>
      <c r="G90">
        <f t="shared" si="7"/>
        <v>0</v>
      </c>
    </row>
    <row r="91" spans="1:10">
      <c r="A91" t="s">
        <v>156</v>
      </c>
      <c r="B91" t="s">
        <v>9</v>
      </c>
      <c r="C91" t="s">
        <v>10</v>
      </c>
      <c r="G91">
        <f t="shared" si="7"/>
        <v>0</v>
      </c>
    </row>
    <row r="92" spans="1:10">
      <c r="A92">
        <v>83</v>
      </c>
      <c r="B92">
        <v>144</v>
      </c>
      <c r="C92">
        <v>234</v>
      </c>
      <c r="G92">
        <f t="shared" si="7"/>
        <v>461</v>
      </c>
      <c r="H92" s="3">
        <f>A92*100/$G92</f>
        <v>18.004338394793926</v>
      </c>
      <c r="I92" s="3">
        <f>B92*100/$G92</f>
        <v>31.23644251626898</v>
      </c>
      <c r="J92" s="3">
        <f>C92*100/$G92</f>
        <v>50.759219088937094</v>
      </c>
    </row>
    <row r="93" spans="1:10">
      <c r="A93" t="s">
        <v>41</v>
      </c>
      <c r="G93">
        <f t="shared" si="7"/>
        <v>0</v>
      </c>
    </row>
    <row r="94" spans="1:10">
      <c r="A94" t="s">
        <v>156</v>
      </c>
      <c r="B94" t="s">
        <v>9</v>
      </c>
      <c r="C94" t="s">
        <v>10</v>
      </c>
      <c r="G94">
        <f t="shared" si="7"/>
        <v>0</v>
      </c>
    </row>
    <row r="95" spans="1:10">
      <c r="A95">
        <v>108</v>
      </c>
      <c r="B95">
        <v>177</v>
      </c>
      <c r="C95">
        <v>176</v>
      </c>
      <c r="G95">
        <f t="shared" si="7"/>
        <v>461</v>
      </c>
      <c r="H95" s="3">
        <f>A95*100/$G95</f>
        <v>23.427331887201735</v>
      </c>
      <c r="I95" s="3">
        <f>B95*100/$G95</f>
        <v>38.394793926247289</v>
      </c>
      <c r="J95" s="3">
        <f>C95*100/$G95</f>
        <v>38.177874186550973</v>
      </c>
    </row>
    <row r="96" spans="1:10">
      <c r="A96" t="s">
        <v>42</v>
      </c>
      <c r="G96">
        <f t="shared" si="7"/>
        <v>0</v>
      </c>
    </row>
    <row r="97" spans="1:10">
      <c r="A97" t="s">
        <v>156</v>
      </c>
      <c r="B97" t="s">
        <v>9</v>
      </c>
      <c r="C97" t="s">
        <v>10</v>
      </c>
      <c r="G97">
        <f t="shared" si="7"/>
        <v>0</v>
      </c>
    </row>
    <row r="98" spans="1:10">
      <c r="A98">
        <v>99</v>
      </c>
      <c r="B98">
        <v>192</v>
      </c>
      <c r="C98">
        <v>170</v>
      </c>
      <c r="G98">
        <f t="shared" si="7"/>
        <v>461</v>
      </c>
      <c r="H98" s="3">
        <f>A98*100/$G98</f>
        <v>21.475054229934923</v>
      </c>
      <c r="I98" s="3">
        <f>B98*100/$G98</f>
        <v>41.648590021691973</v>
      </c>
      <c r="J98" s="3">
        <f>C98*100/$G98</f>
        <v>36.876355748373101</v>
      </c>
    </row>
    <row r="99" spans="1:10">
      <c r="A99" t="s">
        <v>43</v>
      </c>
      <c r="G99">
        <f t="shared" si="7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7"/>
        <v>0</v>
      </c>
    </row>
    <row r="101" spans="1:10">
      <c r="A101">
        <v>103</v>
      </c>
      <c r="B101">
        <v>155</v>
      </c>
      <c r="C101">
        <v>203</v>
      </c>
      <c r="G101">
        <f t="shared" si="7"/>
        <v>461</v>
      </c>
      <c r="H101" s="3">
        <f>A101*100/$G101</f>
        <v>22.342733188720175</v>
      </c>
      <c r="I101" s="3">
        <f>B101*100/$G101</f>
        <v>33.622559652928416</v>
      </c>
      <c r="J101" s="3">
        <f>C101*100/$G101</f>
        <v>44.034707158351409</v>
      </c>
    </row>
    <row r="102" spans="1:10">
      <c r="A102" t="s">
        <v>44</v>
      </c>
      <c r="G102">
        <f t="shared" si="7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7"/>
        <v>0</v>
      </c>
    </row>
    <row r="104" spans="1:10">
      <c r="A104">
        <v>107</v>
      </c>
      <c r="B104">
        <v>211</v>
      </c>
      <c r="C104">
        <v>143</v>
      </c>
      <c r="G104">
        <f t="shared" si="7"/>
        <v>461</v>
      </c>
      <c r="H104" s="3">
        <f>A104*100/$G104</f>
        <v>23.210412147505423</v>
      </c>
      <c r="I104" s="3">
        <f>B104*100/$G104</f>
        <v>45.770065075921906</v>
      </c>
      <c r="J104" s="3">
        <f>C104*100/$G104</f>
        <v>31.019522776572668</v>
      </c>
    </row>
    <row r="105" spans="1:10">
      <c r="A105" t="s">
        <v>45</v>
      </c>
      <c r="G105">
        <f t="shared" si="7"/>
        <v>0</v>
      </c>
    </row>
    <row r="106" spans="1:10">
      <c r="A106" t="s">
        <v>156</v>
      </c>
      <c r="B106" t="s">
        <v>9</v>
      </c>
      <c r="C106" t="s">
        <v>10</v>
      </c>
      <c r="G106">
        <f t="shared" ref="G106:G137" si="9">SUM(A106:F106)</f>
        <v>0</v>
      </c>
    </row>
    <row r="107" spans="1:10">
      <c r="A107">
        <v>95</v>
      </c>
      <c r="B107">
        <v>270</v>
      </c>
      <c r="C107">
        <v>96</v>
      </c>
      <c r="G107">
        <f t="shared" si="9"/>
        <v>461</v>
      </c>
      <c r="H107" s="3">
        <f>A107*100/$G107</f>
        <v>20.607375271149674</v>
      </c>
      <c r="I107" s="3">
        <f>B107*100/$G107</f>
        <v>58.568329718004335</v>
      </c>
      <c r="J107" s="3">
        <f>C107*100/$G107</f>
        <v>20.824295010845987</v>
      </c>
    </row>
    <row r="108" spans="1:10">
      <c r="A108" t="s">
        <v>46</v>
      </c>
      <c r="G108">
        <f t="shared" si="9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9"/>
        <v>0</v>
      </c>
    </row>
    <row r="110" spans="1:10">
      <c r="A110">
        <v>98</v>
      </c>
      <c r="B110">
        <v>320</v>
      </c>
      <c r="C110">
        <v>43</v>
      </c>
      <c r="G110">
        <f t="shared" si="9"/>
        <v>461</v>
      </c>
      <c r="H110" s="3">
        <f>A110*100/$G110</f>
        <v>21.258134490238611</v>
      </c>
      <c r="I110" s="3">
        <f>B110*100/$G110</f>
        <v>69.41431670281996</v>
      </c>
      <c r="J110" s="3">
        <f>C110*100/$G110</f>
        <v>9.3275488069414312</v>
      </c>
    </row>
    <row r="111" spans="1:10">
      <c r="A111" t="s">
        <v>47</v>
      </c>
      <c r="G111">
        <f t="shared" si="9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9"/>
        <v>0</v>
      </c>
    </row>
    <row r="113" spans="1:10">
      <c r="A113">
        <v>103</v>
      </c>
      <c r="B113">
        <v>346</v>
      </c>
      <c r="C113">
        <v>12</v>
      </c>
      <c r="G113">
        <f t="shared" si="9"/>
        <v>461</v>
      </c>
      <c r="H113" s="3">
        <f>A113*100/$G113</f>
        <v>22.342733188720175</v>
      </c>
      <c r="I113" s="3">
        <f>B113*100/$G113</f>
        <v>75.054229934924081</v>
      </c>
      <c r="J113" s="3">
        <f>C113*100/$G113</f>
        <v>2.6030368763557483</v>
      </c>
    </row>
    <row r="114" spans="1:10">
      <c r="A114" t="s">
        <v>48</v>
      </c>
      <c r="G114">
        <f t="shared" si="9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9"/>
        <v>0</v>
      </c>
    </row>
    <row r="116" spans="1:10">
      <c r="A116">
        <v>94</v>
      </c>
      <c r="B116">
        <v>308</v>
      </c>
      <c r="C116">
        <v>59</v>
      </c>
      <c r="G116">
        <f t="shared" si="9"/>
        <v>461</v>
      </c>
      <c r="H116" s="3">
        <f>A116*100/$G116</f>
        <v>20.390455531453362</v>
      </c>
      <c r="I116" s="3">
        <f>B116*100/$G116</f>
        <v>66.811279826464215</v>
      </c>
      <c r="J116" s="3">
        <f>C116*100/$G116</f>
        <v>12.79826464208243</v>
      </c>
    </row>
    <row r="117" spans="1:10">
      <c r="A117" t="s">
        <v>49</v>
      </c>
      <c r="G117">
        <f t="shared" si="9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9"/>
        <v>0</v>
      </c>
    </row>
    <row r="119" spans="1:10">
      <c r="A119">
        <v>87</v>
      </c>
      <c r="B119">
        <v>344</v>
      </c>
      <c r="C119">
        <v>30</v>
      </c>
      <c r="G119">
        <f t="shared" si="9"/>
        <v>461</v>
      </c>
      <c r="H119" s="3">
        <f>A119*100/$G119</f>
        <v>18.872017353579174</v>
      </c>
      <c r="I119" s="3">
        <f>B119*100/$G119</f>
        <v>74.620390455531449</v>
      </c>
      <c r="J119" s="3">
        <f>C119*100/$G119</f>
        <v>6.5075921908893708</v>
      </c>
    </row>
    <row r="120" spans="1:10">
      <c r="A120" t="s">
        <v>50</v>
      </c>
      <c r="G120">
        <f t="shared" si="9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9"/>
        <v>0</v>
      </c>
    </row>
    <row r="122" spans="1:10">
      <c r="A122">
        <v>96</v>
      </c>
      <c r="B122">
        <v>352</v>
      </c>
      <c r="C122">
        <v>13</v>
      </c>
      <c r="G122">
        <f t="shared" si="9"/>
        <v>461</v>
      </c>
      <c r="H122" s="3">
        <f>A122*100/$G122</f>
        <v>20.824295010845987</v>
      </c>
      <c r="I122" s="3">
        <f>B122*100/$G122</f>
        <v>76.355748373101946</v>
      </c>
      <c r="J122" s="3">
        <f>C122*100/$G122</f>
        <v>2.8199566160520608</v>
      </c>
    </row>
    <row r="123" spans="1:10">
      <c r="A123" t="s">
        <v>51</v>
      </c>
      <c r="G123">
        <f t="shared" si="9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9"/>
        <v>0</v>
      </c>
    </row>
    <row r="125" spans="1:10">
      <c r="A125">
        <v>101</v>
      </c>
      <c r="B125">
        <v>222</v>
      </c>
      <c r="C125">
        <v>138</v>
      </c>
      <c r="G125">
        <f t="shared" si="9"/>
        <v>461</v>
      </c>
      <c r="H125" s="3">
        <f>A125*100/$G125</f>
        <v>21.90889370932755</v>
      </c>
      <c r="I125" s="3">
        <f>B125*100/$G125</f>
        <v>48.156182212581342</v>
      </c>
      <c r="J125" s="3">
        <f>C125*100/$G125</f>
        <v>29.934924078091107</v>
      </c>
    </row>
    <row r="126" spans="1:10">
      <c r="A126" t="s">
        <v>52</v>
      </c>
      <c r="G126">
        <f t="shared" si="9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9"/>
        <v>0</v>
      </c>
    </row>
    <row r="128" spans="1:10">
      <c r="A128">
        <v>106</v>
      </c>
      <c r="B128">
        <v>140</v>
      </c>
      <c r="C128">
        <v>215</v>
      </c>
      <c r="G128">
        <f t="shared" si="9"/>
        <v>461</v>
      </c>
      <c r="H128" s="3">
        <f>A128*100/$G128</f>
        <v>22.993492407809111</v>
      </c>
      <c r="I128" s="3">
        <f>B128*100/$G128</f>
        <v>30.368763557483732</v>
      </c>
      <c r="J128" s="3">
        <f>C128*100/$G128</f>
        <v>46.637744034707161</v>
      </c>
    </row>
    <row r="129" spans="1:10">
      <c r="A129" t="s">
        <v>53</v>
      </c>
      <c r="G129">
        <f t="shared" si="9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9"/>
        <v>0</v>
      </c>
    </row>
    <row r="131" spans="1:10">
      <c r="A131">
        <v>118</v>
      </c>
      <c r="B131">
        <v>281</v>
      </c>
      <c r="C131">
        <v>62</v>
      </c>
      <c r="G131">
        <f t="shared" si="9"/>
        <v>461</v>
      </c>
      <c r="H131" s="3">
        <f>A131*100/$G131</f>
        <v>25.596529284164859</v>
      </c>
      <c r="I131" s="3">
        <f>B131*100/$G131</f>
        <v>60.954446854663772</v>
      </c>
      <c r="J131" s="3">
        <f>C131*100/$G131</f>
        <v>13.449023861171366</v>
      </c>
    </row>
    <row r="132" spans="1:10">
      <c r="A132" t="s">
        <v>54</v>
      </c>
      <c r="G132">
        <f t="shared" si="9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9"/>
        <v>0</v>
      </c>
    </row>
    <row r="134" spans="1:10">
      <c r="A134">
        <v>104</v>
      </c>
      <c r="B134">
        <v>246</v>
      </c>
      <c r="C134">
        <v>111</v>
      </c>
      <c r="G134">
        <f t="shared" si="9"/>
        <v>461</v>
      </c>
      <c r="H134" s="3">
        <f>A134*100/$G134</f>
        <v>22.559652928416487</v>
      </c>
      <c r="I134" s="3">
        <f>B134*100/$G134</f>
        <v>53.362255965292839</v>
      </c>
      <c r="J134" s="3">
        <f>C134*100/$G134</f>
        <v>24.078091106290671</v>
      </c>
    </row>
    <row r="135" spans="1:10">
      <c r="A135" t="s">
        <v>55</v>
      </c>
      <c r="G135">
        <f t="shared" si="9"/>
        <v>0</v>
      </c>
    </row>
    <row r="136" spans="1:10">
      <c r="A136" t="s">
        <v>156</v>
      </c>
      <c r="B136" t="s">
        <v>9</v>
      </c>
      <c r="C136" t="s">
        <v>10</v>
      </c>
      <c r="G136">
        <f t="shared" si="9"/>
        <v>0</v>
      </c>
    </row>
    <row r="137" spans="1:10">
      <c r="A137">
        <v>304</v>
      </c>
      <c r="B137">
        <v>88</v>
      </c>
      <c r="C137">
        <v>69</v>
      </c>
      <c r="G137">
        <f t="shared" si="9"/>
        <v>461</v>
      </c>
      <c r="H137" s="3">
        <f>A137*100/$G137</f>
        <v>65.943600867678953</v>
      </c>
      <c r="I137" s="3">
        <f>B137*100/$G137</f>
        <v>19.088937093275486</v>
      </c>
      <c r="J137" s="3">
        <f>C137*100/$G137</f>
        <v>14.967462039045554</v>
      </c>
    </row>
    <row r="138" spans="1:10">
      <c r="A138" t="s">
        <v>56</v>
      </c>
      <c r="G138">
        <f t="shared" ref="G138:G169" si="10">SUM(A138:F138)</f>
        <v>0</v>
      </c>
    </row>
    <row r="139" spans="1:10">
      <c r="A139" t="s">
        <v>156</v>
      </c>
      <c r="B139" t="s">
        <v>9</v>
      </c>
      <c r="C139" t="s">
        <v>10</v>
      </c>
      <c r="G139">
        <f t="shared" si="10"/>
        <v>0</v>
      </c>
    </row>
    <row r="140" spans="1:10">
      <c r="A140">
        <v>284</v>
      </c>
      <c r="B140">
        <v>89</v>
      </c>
      <c r="C140">
        <v>88</v>
      </c>
      <c r="G140">
        <f t="shared" si="10"/>
        <v>461</v>
      </c>
      <c r="H140" s="3">
        <f>A140*100/$G140</f>
        <v>61.605206073752711</v>
      </c>
      <c r="I140" s="3">
        <f>B140*100/$G140</f>
        <v>19.305856832971802</v>
      </c>
      <c r="J140" s="3">
        <f>C140*100/$G140</f>
        <v>19.088937093275486</v>
      </c>
    </row>
    <row r="141" spans="1:10">
      <c r="A141" t="s">
        <v>57</v>
      </c>
      <c r="G141">
        <f t="shared" si="10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10"/>
        <v>0</v>
      </c>
    </row>
    <row r="143" spans="1:10">
      <c r="A143">
        <v>125</v>
      </c>
      <c r="B143">
        <v>168</v>
      </c>
      <c r="C143">
        <v>168</v>
      </c>
      <c r="G143">
        <f t="shared" si="10"/>
        <v>461</v>
      </c>
      <c r="H143" s="3">
        <f>A143*100/$G143</f>
        <v>27.114967462039047</v>
      </c>
      <c r="I143" s="3">
        <f>B143*100/$G143</f>
        <v>36.442516268980476</v>
      </c>
      <c r="J143" s="3">
        <f>C143*100/$G143</f>
        <v>36.442516268980476</v>
      </c>
    </row>
    <row r="144" spans="1:10">
      <c r="A144" t="s">
        <v>58</v>
      </c>
      <c r="G144">
        <f t="shared" si="10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10"/>
        <v>0</v>
      </c>
    </row>
    <row r="146" spans="1:10">
      <c r="A146">
        <v>106</v>
      </c>
      <c r="B146">
        <v>132</v>
      </c>
      <c r="C146">
        <v>223</v>
      </c>
      <c r="G146">
        <f t="shared" si="10"/>
        <v>461</v>
      </c>
      <c r="H146" s="3">
        <f>A146*100/$G146</f>
        <v>22.993492407809111</v>
      </c>
      <c r="I146" s="3">
        <f>B146*100/$G146</f>
        <v>28.633405639913232</v>
      </c>
      <c r="J146" s="3">
        <f>C146*100/$G146</f>
        <v>48.373101952277658</v>
      </c>
    </row>
    <row r="147" spans="1:10">
      <c r="A147" t="s">
        <v>59</v>
      </c>
      <c r="G147">
        <f t="shared" si="10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10"/>
        <v>0</v>
      </c>
    </row>
    <row r="149" spans="1:10">
      <c r="A149">
        <v>126</v>
      </c>
      <c r="B149">
        <v>279</v>
      </c>
      <c r="C149">
        <v>56</v>
      </c>
      <c r="G149">
        <f t="shared" si="10"/>
        <v>461</v>
      </c>
      <c r="H149" s="3">
        <f>A149*100/$G149</f>
        <v>27.331887201735359</v>
      </c>
      <c r="I149" s="3">
        <f>B149*100/$G149</f>
        <v>60.520607375271148</v>
      </c>
      <c r="J149" s="3">
        <f>C149*100/$G149</f>
        <v>12.147505422993492</v>
      </c>
    </row>
    <row r="150" spans="1:10">
      <c r="A150" t="s">
        <v>60</v>
      </c>
      <c r="G150">
        <f t="shared" si="10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10"/>
        <v>0</v>
      </c>
    </row>
    <row r="152" spans="1:10">
      <c r="A152">
        <v>122</v>
      </c>
      <c r="B152">
        <v>277</v>
      </c>
      <c r="C152">
        <v>62</v>
      </c>
      <c r="G152">
        <f t="shared" si="10"/>
        <v>461</v>
      </c>
      <c r="H152" s="3">
        <f>A152*100/$G152</f>
        <v>26.464208242950107</v>
      </c>
      <c r="I152" s="3">
        <f>B152*100/$G152</f>
        <v>60.086767895878523</v>
      </c>
      <c r="J152" s="3">
        <f>C152*100/$G152</f>
        <v>13.449023861171366</v>
      </c>
    </row>
    <row r="153" spans="1:10">
      <c r="A153" t="s">
        <v>61</v>
      </c>
      <c r="G153">
        <f t="shared" si="10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10"/>
        <v>0</v>
      </c>
    </row>
    <row r="155" spans="1:10">
      <c r="A155">
        <v>114</v>
      </c>
      <c r="B155">
        <v>296</v>
      </c>
      <c r="C155">
        <v>51</v>
      </c>
      <c r="G155">
        <f t="shared" si="10"/>
        <v>461</v>
      </c>
      <c r="H155" s="3">
        <f>A155*100/$G155</f>
        <v>24.728850325379611</v>
      </c>
      <c r="I155" s="3">
        <f>B155*100/$G155</f>
        <v>64.208242950108456</v>
      </c>
      <c r="J155" s="3">
        <f>C155*100/$G155</f>
        <v>11.062906724511931</v>
      </c>
    </row>
    <row r="156" spans="1:10">
      <c r="A156" t="s">
        <v>62</v>
      </c>
      <c r="G156">
        <f t="shared" si="10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10"/>
        <v>0</v>
      </c>
    </row>
    <row r="158" spans="1:10">
      <c r="A158">
        <v>108</v>
      </c>
      <c r="B158">
        <v>236</v>
      </c>
      <c r="C158">
        <v>117</v>
      </c>
      <c r="G158">
        <f t="shared" si="10"/>
        <v>461</v>
      </c>
      <c r="H158" s="3">
        <f>A158*100/$G158</f>
        <v>23.427331887201735</v>
      </c>
      <c r="I158" s="3">
        <f>B158*100/$G158</f>
        <v>51.193058568329718</v>
      </c>
      <c r="J158" s="3">
        <f>C158*100/$G158</f>
        <v>25.379609544468547</v>
      </c>
    </row>
    <row r="159" spans="1:10">
      <c r="A159" t="s">
        <v>63</v>
      </c>
      <c r="G159">
        <f t="shared" si="10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10"/>
        <v>0</v>
      </c>
    </row>
    <row r="161" spans="1:10">
      <c r="A161">
        <v>107</v>
      </c>
      <c r="B161">
        <v>339</v>
      </c>
      <c r="C161">
        <v>15</v>
      </c>
      <c r="G161">
        <f t="shared" si="10"/>
        <v>461</v>
      </c>
      <c r="H161" s="3">
        <f>A161*100/$G161</f>
        <v>23.210412147505423</v>
      </c>
      <c r="I161" s="3">
        <f>B161*100/$G161</f>
        <v>73.535791757049893</v>
      </c>
      <c r="J161" s="3">
        <f>C161*100/$G161</f>
        <v>3.2537960954446854</v>
      </c>
    </row>
    <row r="162" spans="1:10">
      <c r="A162" t="s">
        <v>64</v>
      </c>
      <c r="G162">
        <f t="shared" si="10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10"/>
        <v>0</v>
      </c>
    </row>
    <row r="164" spans="1:10">
      <c r="A164">
        <v>106</v>
      </c>
      <c r="B164">
        <v>342</v>
      </c>
      <c r="C164">
        <v>13</v>
      </c>
      <c r="G164">
        <f t="shared" si="10"/>
        <v>461</v>
      </c>
      <c r="H164" s="3">
        <f>A164*100/$G164</f>
        <v>22.993492407809111</v>
      </c>
      <c r="I164" s="3">
        <f>B164*100/$G164</f>
        <v>74.186550976138832</v>
      </c>
      <c r="J164" s="3">
        <f>C164*100/$G164</f>
        <v>2.8199566160520608</v>
      </c>
    </row>
    <row r="165" spans="1:10">
      <c r="A165" t="s">
        <v>65</v>
      </c>
      <c r="G165">
        <f t="shared" si="10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10"/>
        <v>0</v>
      </c>
    </row>
    <row r="167" spans="1:10">
      <c r="A167">
        <v>106</v>
      </c>
      <c r="B167">
        <v>341</v>
      </c>
      <c r="C167">
        <v>14</v>
      </c>
      <c r="G167">
        <f t="shared" si="10"/>
        <v>461</v>
      </c>
      <c r="H167" s="3">
        <f>A167*100/$G167</f>
        <v>22.993492407809111</v>
      </c>
      <c r="I167" s="3">
        <f>B167*100/$G167</f>
        <v>73.96963123644251</v>
      </c>
      <c r="J167" s="3">
        <f>C167*100/$G167</f>
        <v>3.0368763557483729</v>
      </c>
    </row>
    <row r="168" spans="1:10">
      <c r="A168" t="s">
        <v>66</v>
      </c>
      <c r="G168">
        <f t="shared" si="10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10"/>
        <v>0</v>
      </c>
    </row>
    <row r="170" spans="1:10">
      <c r="A170">
        <v>105</v>
      </c>
      <c r="B170">
        <v>292</v>
      </c>
      <c r="C170">
        <v>64</v>
      </c>
      <c r="G170">
        <f t="shared" ref="G170:G201" si="11">SUM(A170:F170)</f>
        <v>461</v>
      </c>
      <c r="H170" s="3">
        <f>A170*100/$G170</f>
        <v>22.776572668112799</v>
      </c>
      <c r="I170" s="3">
        <f>B170*100/$G170</f>
        <v>63.340563991323208</v>
      </c>
      <c r="J170" s="3">
        <f>C170*100/$G170</f>
        <v>13.882863340563992</v>
      </c>
    </row>
    <row r="171" spans="1:10">
      <c r="A171" t="s">
        <v>67</v>
      </c>
      <c r="G171">
        <f t="shared" si="11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11"/>
        <v>0</v>
      </c>
    </row>
    <row r="173" spans="1:10">
      <c r="A173">
        <v>111</v>
      </c>
      <c r="B173">
        <v>288</v>
      </c>
      <c r="C173">
        <v>62</v>
      </c>
      <c r="G173">
        <f t="shared" si="11"/>
        <v>461</v>
      </c>
      <c r="H173" s="3">
        <f>A173*100/$G173</f>
        <v>24.078091106290671</v>
      </c>
      <c r="I173" s="3">
        <f>B173*100/$G173</f>
        <v>62.47288503253796</v>
      </c>
      <c r="J173" s="3">
        <f>C173*100/$G173</f>
        <v>13.449023861171366</v>
      </c>
    </row>
    <row r="174" spans="1:10">
      <c r="A174" t="s">
        <v>68</v>
      </c>
      <c r="G174">
        <f t="shared" si="11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11"/>
        <v>0</v>
      </c>
    </row>
    <row r="176" spans="1:10">
      <c r="A176">
        <v>117</v>
      </c>
      <c r="B176">
        <v>261</v>
      </c>
      <c r="C176">
        <v>83</v>
      </c>
      <c r="G176">
        <f t="shared" si="11"/>
        <v>461</v>
      </c>
      <c r="H176" s="3">
        <f>A176*100/$G176</f>
        <v>25.379609544468547</v>
      </c>
      <c r="I176" s="3">
        <f>B176*100/$G176</f>
        <v>56.61605206073753</v>
      </c>
      <c r="J176" s="3">
        <f>C176*100/$G176</f>
        <v>18.004338394793926</v>
      </c>
    </row>
    <row r="177" spans="1:10">
      <c r="A177" t="s">
        <v>69</v>
      </c>
      <c r="G177">
        <f t="shared" si="11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11"/>
        <v>0</v>
      </c>
    </row>
    <row r="179" spans="1:10">
      <c r="A179">
        <v>129</v>
      </c>
      <c r="B179">
        <v>324</v>
      </c>
      <c r="C179">
        <v>8</v>
      </c>
      <c r="G179">
        <f t="shared" si="11"/>
        <v>461</v>
      </c>
      <c r="H179" s="3">
        <f>A179*100/$G179</f>
        <v>27.982646420824295</v>
      </c>
      <c r="I179" s="3">
        <f>B179*100/$G179</f>
        <v>70.281995661605208</v>
      </c>
      <c r="J179" s="3">
        <f>C179*100/$G179</f>
        <v>1.735357917570499</v>
      </c>
    </row>
    <row r="180" spans="1:10">
      <c r="A180" t="s">
        <v>70</v>
      </c>
      <c r="G180">
        <f t="shared" si="11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11"/>
        <v>0</v>
      </c>
    </row>
    <row r="182" spans="1:10">
      <c r="A182">
        <v>128</v>
      </c>
      <c r="B182">
        <v>322</v>
      </c>
      <c r="C182">
        <v>11</v>
      </c>
      <c r="G182">
        <f t="shared" si="11"/>
        <v>461</v>
      </c>
      <c r="H182" s="3">
        <f>A182*100/$G182</f>
        <v>27.765726681127983</v>
      </c>
      <c r="I182" s="3">
        <f>B182*100/$G182</f>
        <v>69.848156182212577</v>
      </c>
      <c r="J182" s="3">
        <f>C182*100/$G182</f>
        <v>2.3861171366594358</v>
      </c>
    </row>
    <row r="183" spans="1:10">
      <c r="A183" t="s">
        <v>71</v>
      </c>
      <c r="G183">
        <f t="shared" si="11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11"/>
        <v>0</v>
      </c>
    </row>
    <row r="185" spans="1:10">
      <c r="A185">
        <v>104</v>
      </c>
      <c r="B185">
        <v>351</v>
      </c>
      <c r="C185">
        <v>6</v>
      </c>
      <c r="G185">
        <f t="shared" si="11"/>
        <v>461</v>
      </c>
      <c r="H185" s="3">
        <f>A185*100/$G185</f>
        <v>22.559652928416487</v>
      </c>
      <c r="I185" s="3">
        <f>B185*100/$G185</f>
        <v>76.138828633405637</v>
      </c>
      <c r="J185" s="3">
        <f>C185*100/$G185</f>
        <v>1.3015184381778742</v>
      </c>
    </row>
    <row r="186" spans="1:10">
      <c r="A186" t="s">
        <v>72</v>
      </c>
      <c r="G186">
        <f t="shared" si="11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11"/>
        <v>0</v>
      </c>
    </row>
    <row r="188" spans="1:10">
      <c r="A188">
        <v>108</v>
      </c>
      <c r="B188">
        <v>349</v>
      </c>
      <c r="C188">
        <v>4</v>
      </c>
      <c r="G188">
        <f t="shared" si="11"/>
        <v>461</v>
      </c>
      <c r="H188" s="3">
        <f>A188*100/$G188</f>
        <v>23.427331887201735</v>
      </c>
      <c r="I188" s="3">
        <f>B188*100/$G188</f>
        <v>75.70498915401302</v>
      </c>
      <c r="J188" s="3">
        <f>C188*100/$G188</f>
        <v>0.86767895878524948</v>
      </c>
    </row>
    <row r="189" spans="1:10">
      <c r="A189" t="s">
        <v>73</v>
      </c>
      <c r="G189">
        <f t="shared" si="11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11"/>
        <v>0</v>
      </c>
    </row>
    <row r="191" spans="1:10">
      <c r="A191">
        <v>103</v>
      </c>
      <c r="B191">
        <v>352</v>
      </c>
      <c r="C191">
        <v>6</v>
      </c>
      <c r="G191">
        <f t="shared" si="11"/>
        <v>461</v>
      </c>
      <c r="H191" s="3">
        <f>A191*100/$G191</f>
        <v>22.342733188720175</v>
      </c>
      <c r="I191" s="3">
        <f>B191*100/$G191</f>
        <v>76.355748373101946</v>
      </c>
      <c r="J191" s="3">
        <f>C191*100/$G191</f>
        <v>1.3015184381778742</v>
      </c>
    </row>
    <row r="192" spans="1:10">
      <c r="A192" t="s">
        <v>74</v>
      </c>
      <c r="G192">
        <f t="shared" si="11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11"/>
        <v>0</v>
      </c>
    </row>
    <row r="194" spans="1:10">
      <c r="A194">
        <v>115</v>
      </c>
      <c r="B194">
        <v>263</v>
      </c>
      <c r="C194">
        <v>83</v>
      </c>
      <c r="G194">
        <f t="shared" si="11"/>
        <v>461</v>
      </c>
      <c r="H194" s="3">
        <f>A194*100/$G194</f>
        <v>24.945770065075923</v>
      </c>
      <c r="I194" s="3">
        <f>B194*100/$G194</f>
        <v>57.049891540130155</v>
      </c>
      <c r="J194" s="3">
        <f>C194*100/$G194</f>
        <v>18.004338394793926</v>
      </c>
    </row>
    <row r="195" spans="1:10">
      <c r="A195" t="s">
        <v>75</v>
      </c>
      <c r="G195">
        <f t="shared" si="11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11"/>
        <v>0</v>
      </c>
    </row>
    <row r="197" spans="1:10">
      <c r="A197">
        <v>320</v>
      </c>
      <c r="B197">
        <v>85</v>
      </c>
      <c r="C197">
        <v>56</v>
      </c>
      <c r="G197">
        <f t="shared" si="11"/>
        <v>461</v>
      </c>
      <c r="H197" s="3">
        <f>A197*100/$G197</f>
        <v>69.41431670281996</v>
      </c>
      <c r="I197" s="3">
        <f>B197*100/$G197</f>
        <v>18.43817787418655</v>
      </c>
      <c r="J197" s="3">
        <f>C197*100/$G197</f>
        <v>12.147505422993492</v>
      </c>
    </row>
    <row r="198" spans="1:10">
      <c r="A198" t="s">
        <v>76</v>
      </c>
      <c r="G198">
        <f t="shared" si="11"/>
        <v>0</v>
      </c>
    </row>
    <row r="199" spans="1:10">
      <c r="A199" t="s">
        <v>156</v>
      </c>
      <c r="B199" t="s">
        <v>9</v>
      </c>
      <c r="C199" t="s">
        <v>10</v>
      </c>
      <c r="G199">
        <f t="shared" si="11"/>
        <v>0</v>
      </c>
    </row>
    <row r="200" spans="1:10">
      <c r="A200">
        <v>302</v>
      </c>
      <c r="B200">
        <v>97</v>
      </c>
      <c r="C200">
        <v>62</v>
      </c>
      <c r="G200">
        <f t="shared" si="11"/>
        <v>461</v>
      </c>
      <c r="H200" s="3">
        <f>A200*100/$G200</f>
        <v>65.509761388286336</v>
      </c>
      <c r="I200" s="3">
        <f>B200*100/$G200</f>
        <v>21.041214750542299</v>
      </c>
      <c r="J200" s="3">
        <f>C200*100/$G200</f>
        <v>13.449023861171366</v>
      </c>
    </row>
    <row r="201" spans="1:10">
      <c r="A201" t="s">
        <v>77</v>
      </c>
      <c r="G201">
        <f t="shared" si="11"/>
        <v>0</v>
      </c>
    </row>
    <row r="202" spans="1:10">
      <c r="A202" t="s">
        <v>156</v>
      </c>
      <c r="B202" t="s">
        <v>9</v>
      </c>
      <c r="C202" t="s">
        <v>10</v>
      </c>
      <c r="G202">
        <f t="shared" ref="G202:G233" si="12">SUM(A202:F202)</f>
        <v>0</v>
      </c>
    </row>
    <row r="203" spans="1:10">
      <c r="A203">
        <v>196</v>
      </c>
      <c r="B203">
        <v>167</v>
      </c>
      <c r="C203">
        <v>98</v>
      </c>
      <c r="G203">
        <f t="shared" si="12"/>
        <v>461</v>
      </c>
      <c r="H203" s="3">
        <f>A203*100/$G203</f>
        <v>42.516268980477221</v>
      </c>
      <c r="I203" s="3">
        <f>B203*100/$G203</f>
        <v>36.225596529284168</v>
      </c>
      <c r="J203" s="3">
        <f>C203*100/$G203</f>
        <v>21.258134490238611</v>
      </c>
    </row>
    <row r="204" spans="1:10">
      <c r="A204" t="s">
        <v>78</v>
      </c>
      <c r="G204">
        <f t="shared" si="12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12"/>
        <v>0</v>
      </c>
    </row>
    <row r="206" spans="1:10">
      <c r="A206">
        <v>181</v>
      </c>
      <c r="B206">
        <v>172</v>
      </c>
      <c r="C206">
        <v>108</v>
      </c>
      <c r="G206">
        <f t="shared" si="12"/>
        <v>461</v>
      </c>
      <c r="H206" s="3">
        <f>A206*100/$G206</f>
        <v>39.262472885032537</v>
      </c>
      <c r="I206" s="3">
        <f>B206*100/$G206</f>
        <v>37.310195227765725</v>
      </c>
      <c r="J206" s="3">
        <f>C206*100/$G206</f>
        <v>23.427331887201735</v>
      </c>
    </row>
    <row r="207" spans="1:10">
      <c r="A207" t="s">
        <v>79</v>
      </c>
      <c r="G207">
        <f t="shared" si="12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12"/>
        <v>0</v>
      </c>
    </row>
    <row r="209" spans="1:10">
      <c r="A209">
        <v>153</v>
      </c>
      <c r="B209">
        <v>279</v>
      </c>
      <c r="C209">
        <v>29</v>
      </c>
      <c r="G209">
        <f t="shared" si="12"/>
        <v>461</v>
      </c>
      <c r="H209" s="3">
        <f>A209*100/$G209</f>
        <v>33.188720173535792</v>
      </c>
      <c r="I209" s="3">
        <f>B209*100/$G209</f>
        <v>60.520607375271148</v>
      </c>
      <c r="J209" s="3">
        <f>C209*100/$G209</f>
        <v>6.2906724511930587</v>
      </c>
    </row>
    <row r="210" spans="1:10">
      <c r="A210" t="s">
        <v>80</v>
      </c>
      <c r="G210">
        <f t="shared" si="12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12"/>
        <v>0</v>
      </c>
    </row>
    <row r="212" spans="1:10">
      <c r="A212">
        <v>136</v>
      </c>
      <c r="B212">
        <v>272</v>
      </c>
      <c r="C212">
        <v>53</v>
      </c>
      <c r="G212">
        <f t="shared" si="12"/>
        <v>461</v>
      </c>
      <c r="H212" s="3">
        <f>A212*100/$G212</f>
        <v>29.501084598698483</v>
      </c>
      <c r="I212" s="3">
        <f>B212*100/$G212</f>
        <v>59.002169197396967</v>
      </c>
      <c r="J212" s="3">
        <f>C212*100/$G212</f>
        <v>11.496746203904555</v>
      </c>
    </row>
    <row r="213" spans="1:10">
      <c r="A213" t="s">
        <v>81</v>
      </c>
      <c r="G213">
        <f t="shared" si="12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12"/>
        <v>0</v>
      </c>
    </row>
    <row r="215" spans="1:10">
      <c r="A215">
        <v>159</v>
      </c>
      <c r="B215">
        <v>193</v>
      </c>
      <c r="C215">
        <v>109</v>
      </c>
      <c r="G215">
        <f t="shared" si="12"/>
        <v>461</v>
      </c>
      <c r="H215" s="3">
        <f>A215*100/$G215</f>
        <v>34.490238611713664</v>
      </c>
      <c r="I215" s="3">
        <f>B215*100/$G215</f>
        <v>41.865509761388289</v>
      </c>
      <c r="J215" s="3">
        <f>C215*100/$G215</f>
        <v>23.644251626898047</v>
      </c>
    </row>
    <row r="216" spans="1:10">
      <c r="A216" t="s">
        <v>82</v>
      </c>
      <c r="G216">
        <f t="shared" si="12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12"/>
        <v>0</v>
      </c>
    </row>
    <row r="218" spans="1:10">
      <c r="A218">
        <v>135</v>
      </c>
      <c r="B218">
        <v>254</v>
      </c>
      <c r="C218">
        <v>72</v>
      </c>
      <c r="G218">
        <f t="shared" si="12"/>
        <v>461</v>
      </c>
      <c r="H218" s="3">
        <f>A218*100/$G218</f>
        <v>29.284164859002168</v>
      </c>
      <c r="I218" s="3">
        <f>B218*100/$G218</f>
        <v>55.097613882863342</v>
      </c>
      <c r="J218" s="3">
        <f>C218*100/$G218</f>
        <v>15.61822125813449</v>
      </c>
    </row>
    <row r="219" spans="1:10">
      <c r="A219" t="s">
        <v>83</v>
      </c>
      <c r="G219">
        <f t="shared" si="12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12"/>
        <v>0</v>
      </c>
    </row>
    <row r="221" spans="1:10">
      <c r="A221">
        <v>125</v>
      </c>
      <c r="B221">
        <v>241</v>
      </c>
      <c r="C221">
        <v>95</v>
      </c>
      <c r="G221">
        <f t="shared" si="12"/>
        <v>461</v>
      </c>
      <c r="H221" s="3">
        <f>A221*100/$G221</f>
        <v>27.114967462039047</v>
      </c>
      <c r="I221" s="3">
        <f>B221*100/$G221</f>
        <v>52.277657266811282</v>
      </c>
      <c r="J221" s="3">
        <f>C221*100/$G221</f>
        <v>20.607375271149674</v>
      </c>
    </row>
    <row r="222" spans="1:10">
      <c r="A222" t="s">
        <v>84</v>
      </c>
      <c r="G222">
        <f t="shared" si="12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12"/>
        <v>0</v>
      </c>
    </row>
    <row r="224" spans="1:10">
      <c r="A224">
        <v>118</v>
      </c>
      <c r="B224">
        <v>127</v>
      </c>
      <c r="C224">
        <v>216</v>
      </c>
      <c r="G224">
        <f t="shared" si="12"/>
        <v>461</v>
      </c>
      <c r="H224" s="3">
        <f>A224*100/$G224</f>
        <v>25.596529284164859</v>
      </c>
      <c r="I224" s="3">
        <f>B224*100/$G224</f>
        <v>27.548806941431671</v>
      </c>
      <c r="J224" s="3">
        <f>C224*100/$G224</f>
        <v>46.85466377440347</v>
      </c>
    </row>
    <row r="225" spans="1:10">
      <c r="A225" t="s">
        <v>85</v>
      </c>
      <c r="G225">
        <f t="shared" si="12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12"/>
        <v>0</v>
      </c>
    </row>
    <row r="227" spans="1:10">
      <c r="A227">
        <v>176</v>
      </c>
      <c r="B227">
        <v>199</v>
      </c>
      <c r="C227">
        <v>86</v>
      </c>
      <c r="G227">
        <f t="shared" si="12"/>
        <v>461</v>
      </c>
      <c r="H227" s="3">
        <f>A227*100/$G227</f>
        <v>38.177874186550973</v>
      </c>
      <c r="I227" s="3">
        <f>B227*100/$G227</f>
        <v>43.167028199566161</v>
      </c>
      <c r="J227" s="3">
        <f>C227*100/$G227</f>
        <v>18.655097613882862</v>
      </c>
    </row>
    <row r="228" spans="1:10">
      <c r="A228" t="s">
        <v>86</v>
      </c>
      <c r="G228">
        <f t="shared" si="12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12"/>
        <v>0</v>
      </c>
    </row>
    <row r="230" spans="1:10">
      <c r="A230">
        <v>129</v>
      </c>
      <c r="B230">
        <v>175</v>
      </c>
      <c r="C230">
        <v>157</v>
      </c>
      <c r="G230">
        <f t="shared" si="12"/>
        <v>461</v>
      </c>
      <c r="H230" s="3">
        <f>A230*100/$G230</f>
        <v>27.982646420824295</v>
      </c>
      <c r="I230" s="3">
        <f>B230*100/$G230</f>
        <v>37.960954446854664</v>
      </c>
      <c r="J230" s="3">
        <f>C230*100/$G230</f>
        <v>34.05639913232104</v>
      </c>
    </row>
    <row r="231" spans="1:10">
      <c r="A231" t="s">
        <v>87</v>
      </c>
      <c r="G231">
        <f t="shared" si="12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12"/>
        <v>0</v>
      </c>
    </row>
    <row r="233" spans="1:10">
      <c r="A233">
        <v>143</v>
      </c>
      <c r="B233">
        <v>183</v>
      </c>
      <c r="C233">
        <v>135</v>
      </c>
      <c r="G233">
        <f t="shared" si="12"/>
        <v>461</v>
      </c>
      <c r="H233" s="3">
        <f>A233*100/$G233</f>
        <v>31.019522776572668</v>
      </c>
      <c r="I233" s="3">
        <f>B233*100/$G233</f>
        <v>39.696312364425161</v>
      </c>
      <c r="J233" s="3">
        <f>C233*100/$G233</f>
        <v>29.284164859002168</v>
      </c>
    </row>
    <row r="234" spans="1:10">
      <c r="A234" t="s">
        <v>88</v>
      </c>
      <c r="G234">
        <f t="shared" ref="G234:G242" si="13">SUM(A234:F234)</f>
        <v>0</v>
      </c>
    </row>
    <row r="235" spans="1:10">
      <c r="A235" t="s">
        <v>156</v>
      </c>
      <c r="B235" t="s">
        <v>9</v>
      </c>
      <c r="C235" t="s">
        <v>10</v>
      </c>
      <c r="G235">
        <f t="shared" si="13"/>
        <v>0</v>
      </c>
    </row>
    <row r="236" spans="1:10">
      <c r="A236">
        <v>122</v>
      </c>
      <c r="B236">
        <v>93</v>
      </c>
      <c r="C236">
        <v>246</v>
      </c>
      <c r="G236">
        <f t="shared" si="13"/>
        <v>461</v>
      </c>
      <c r="H236" s="3">
        <f>A236*100/$G236</f>
        <v>26.464208242950107</v>
      </c>
      <c r="I236" s="3">
        <f>B236*100/$G236</f>
        <v>20.17353579175705</v>
      </c>
      <c r="J236" s="3">
        <f>C236*100/$G236</f>
        <v>53.362255965292839</v>
      </c>
    </row>
    <row r="237" spans="1:10">
      <c r="A237" t="s">
        <v>89</v>
      </c>
      <c r="G237">
        <f t="shared" si="13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13"/>
        <v>0</v>
      </c>
    </row>
    <row r="239" spans="1:10">
      <c r="A239">
        <v>138</v>
      </c>
      <c r="B239">
        <v>243</v>
      </c>
      <c r="C239">
        <v>80</v>
      </c>
      <c r="G239">
        <f t="shared" si="13"/>
        <v>461</v>
      </c>
      <c r="H239" s="3">
        <f>A239*100/$G239</f>
        <v>29.934924078091107</v>
      </c>
      <c r="I239" s="3">
        <f>B239*100/$G239</f>
        <v>52.711496746203906</v>
      </c>
      <c r="J239" s="3">
        <f>C239*100/$G239</f>
        <v>17.35357917570499</v>
      </c>
    </row>
    <row r="240" spans="1:10">
      <c r="A240" t="s">
        <v>90</v>
      </c>
      <c r="G240">
        <f t="shared" si="13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13"/>
        <v>0</v>
      </c>
    </row>
    <row r="242" spans="1:10">
      <c r="A242">
        <v>131</v>
      </c>
      <c r="B242">
        <v>222</v>
      </c>
      <c r="C242">
        <v>108</v>
      </c>
      <c r="G242">
        <f t="shared" si="13"/>
        <v>461</v>
      </c>
      <c r="H242" s="3">
        <f>A242*100/$G242</f>
        <v>28.416485900216919</v>
      </c>
      <c r="I242" s="3">
        <f>B242*100/$G242</f>
        <v>48.156182212581342</v>
      </c>
      <c r="J242" s="3">
        <f>C242*100/$G242</f>
        <v>23.427331887201735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/>
  </sheetViews>
  <sheetFormatPr baseColWidth="10" defaultRowHeight="15" x14ac:dyDescent="0"/>
  <cols>
    <col min="1" max="1" width="10.1640625" customWidth="1"/>
    <col min="2" max="2" width="8.33203125" customWidth="1"/>
    <col min="3" max="4" width="6.1640625" customWidth="1"/>
    <col min="5" max="6" width="8.83203125" customWidth="1"/>
    <col min="7" max="7" width="5.6640625" customWidth="1"/>
    <col min="8" max="8" width="11" customWidth="1"/>
  </cols>
  <sheetData>
    <row r="1" spans="1:10">
      <c r="A1" s="1" t="s">
        <v>99</v>
      </c>
    </row>
    <row r="3" spans="1:10">
      <c r="A3" t="s">
        <v>11</v>
      </c>
      <c r="G3" t="s">
        <v>93</v>
      </c>
      <c r="H3" t="s">
        <v>94</v>
      </c>
    </row>
    <row r="4" spans="1:10">
      <c r="A4" t="s">
        <v>0</v>
      </c>
      <c r="B4" t="s">
        <v>1</v>
      </c>
    </row>
    <row r="5" spans="1:10">
      <c r="A5">
        <v>0</v>
      </c>
      <c r="B5">
        <v>29</v>
      </c>
      <c r="C5">
        <v>344</v>
      </c>
      <c r="G5">
        <f>SUM(A5:F5)</f>
        <v>373</v>
      </c>
      <c r="H5" s="3">
        <f>A5*100/$G5</f>
        <v>0</v>
      </c>
      <c r="I5" s="3">
        <f>B5*100/$G5</f>
        <v>7.7747989276139409</v>
      </c>
      <c r="J5" s="3">
        <f>C5*100/$G5</f>
        <v>92.225201072386056</v>
      </c>
    </row>
    <row r="6" spans="1:10">
      <c r="A6" t="s">
        <v>12</v>
      </c>
      <c r="H6" s="3"/>
      <c r="I6" s="3"/>
    </row>
    <row r="7" spans="1:10">
      <c r="A7" t="s">
        <v>156</v>
      </c>
      <c r="B7" t="s">
        <v>2</v>
      </c>
      <c r="C7" t="s">
        <v>3</v>
      </c>
      <c r="H7" s="3"/>
      <c r="I7" s="3"/>
    </row>
    <row r="8" spans="1:10">
      <c r="A8">
        <v>0</v>
      </c>
      <c r="B8">
        <v>305</v>
      </c>
      <c r="C8">
        <v>68</v>
      </c>
      <c r="G8">
        <f t="shared" ref="G8:G68" si="0">SUM(A8:F8)</f>
        <v>373</v>
      </c>
      <c r="H8" s="3">
        <f t="shared" ref="H8:J8" si="1">A8*100/$G8</f>
        <v>0</v>
      </c>
      <c r="I8" s="3">
        <f t="shared" si="1"/>
        <v>81.769436997319033</v>
      </c>
      <c r="J8" s="3">
        <f t="shared" si="1"/>
        <v>18.230563002680967</v>
      </c>
    </row>
    <row r="9" spans="1:10">
      <c r="A9" t="s">
        <v>13</v>
      </c>
      <c r="H9" s="3"/>
      <c r="I9" s="3"/>
    </row>
    <row r="10" spans="1:10">
      <c r="A10" t="s">
        <v>156</v>
      </c>
      <c r="B10" t="s">
        <v>2</v>
      </c>
      <c r="C10" t="s">
        <v>3</v>
      </c>
      <c r="H10" s="3"/>
      <c r="I10" s="3"/>
    </row>
    <row r="11" spans="1:10">
      <c r="A11">
        <v>0</v>
      </c>
      <c r="B11">
        <v>113</v>
      </c>
      <c r="C11">
        <v>260</v>
      </c>
      <c r="G11">
        <f t="shared" si="0"/>
        <v>373</v>
      </c>
      <c r="H11" s="3">
        <f t="shared" ref="H11:M71" si="2">A11*100/$G11</f>
        <v>0</v>
      </c>
      <c r="I11" s="3">
        <f t="shared" si="2"/>
        <v>30.294906166219839</v>
      </c>
      <c r="J11" s="3">
        <f t="shared" si="2"/>
        <v>69.705093833780154</v>
      </c>
    </row>
    <row r="12" spans="1:10">
      <c r="A12" t="s">
        <v>14</v>
      </c>
      <c r="H12" s="3"/>
      <c r="I12" s="3"/>
    </row>
    <row r="13" spans="1:10">
      <c r="A13" t="s">
        <v>156</v>
      </c>
      <c r="B13" t="s">
        <v>2</v>
      </c>
      <c r="C13" t="s">
        <v>3</v>
      </c>
      <c r="H13" s="3"/>
      <c r="I13" s="3"/>
    </row>
    <row r="14" spans="1:10">
      <c r="A14">
        <v>0</v>
      </c>
      <c r="B14">
        <v>66</v>
      </c>
      <c r="C14">
        <v>307</v>
      </c>
      <c r="G14">
        <f t="shared" si="0"/>
        <v>373</v>
      </c>
      <c r="H14" s="3">
        <f t="shared" si="2"/>
        <v>0</v>
      </c>
      <c r="I14" s="3">
        <f t="shared" si="2"/>
        <v>17.694369973190348</v>
      </c>
      <c r="J14" s="3">
        <f t="shared" si="2"/>
        <v>82.305630026809652</v>
      </c>
    </row>
    <row r="15" spans="1:10">
      <c r="A15" t="s">
        <v>15</v>
      </c>
      <c r="H15" s="3"/>
      <c r="I15" s="3"/>
    </row>
    <row r="16" spans="1:10">
      <c r="A16" t="s">
        <v>156</v>
      </c>
      <c r="B16" t="s">
        <v>2</v>
      </c>
      <c r="C16" t="s">
        <v>3</v>
      </c>
      <c r="H16" s="3"/>
      <c r="I16" s="3"/>
    </row>
    <row r="17" spans="1:10">
      <c r="A17">
        <v>0</v>
      </c>
      <c r="B17">
        <v>58</v>
      </c>
      <c r="C17">
        <v>315</v>
      </c>
      <c r="G17">
        <f t="shared" si="0"/>
        <v>373</v>
      </c>
      <c r="H17" s="3">
        <f t="shared" si="2"/>
        <v>0</v>
      </c>
      <c r="I17" s="3">
        <f t="shared" si="2"/>
        <v>15.549597855227882</v>
      </c>
      <c r="J17" s="3">
        <f t="shared" si="2"/>
        <v>84.450402144772113</v>
      </c>
    </row>
    <row r="18" spans="1:10">
      <c r="A18" t="s">
        <v>16</v>
      </c>
      <c r="H18" s="3"/>
      <c r="I18" s="3"/>
    </row>
    <row r="19" spans="1:10">
      <c r="A19" t="s">
        <v>156</v>
      </c>
      <c r="B19" t="s">
        <v>2</v>
      </c>
      <c r="C19" t="s">
        <v>3</v>
      </c>
      <c r="H19" s="3"/>
      <c r="I19" s="3"/>
    </row>
    <row r="20" spans="1:10">
      <c r="A20">
        <v>0</v>
      </c>
      <c r="B20">
        <v>67</v>
      </c>
      <c r="C20">
        <v>306</v>
      </c>
      <c r="G20">
        <f t="shared" si="0"/>
        <v>373</v>
      </c>
      <c r="H20" s="3">
        <f t="shared" si="2"/>
        <v>0</v>
      </c>
      <c r="I20" s="3">
        <f t="shared" si="2"/>
        <v>17.962466487935657</v>
      </c>
      <c r="J20" s="3">
        <f t="shared" si="2"/>
        <v>82.037533512064343</v>
      </c>
    </row>
    <row r="21" spans="1:10">
      <c r="A21" t="s">
        <v>17</v>
      </c>
      <c r="H21" s="3"/>
      <c r="I21" s="3"/>
    </row>
    <row r="22" spans="1:10">
      <c r="A22" t="s">
        <v>156</v>
      </c>
      <c r="B22" t="s">
        <v>2</v>
      </c>
      <c r="C22" t="s">
        <v>3</v>
      </c>
      <c r="H22" s="3"/>
      <c r="I22" s="3"/>
    </row>
    <row r="23" spans="1:10">
      <c r="A23">
        <v>0</v>
      </c>
      <c r="B23">
        <v>256</v>
      </c>
      <c r="C23">
        <v>117</v>
      </c>
      <c r="G23">
        <f t="shared" si="0"/>
        <v>373</v>
      </c>
      <c r="H23" s="3">
        <f t="shared" si="2"/>
        <v>0</v>
      </c>
      <c r="I23" s="3">
        <f t="shared" si="2"/>
        <v>68.632707774798931</v>
      </c>
      <c r="J23" s="3">
        <f t="shared" si="2"/>
        <v>31.367292225201073</v>
      </c>
    </row>
    <row r="24" spans="1:10">
      <c r="A24" t="s">
        <v>18</v>
      </c>
      <c r="H24" s="3"/>
      <c r="I24" s="3"/>
    </row>
    <row r="25" spans="1:10">
      <c r="A25" t="s">
        <v>156</v>
      </c>
      <c r="B25" t="s">
        <v>2</v>
      </c>
      <c r="C25" t="s">
        <v>3</v>
      </c>
      <c r="H25" s="3"/>
      <c r="I25" s="3"/>
    </row>
    <row r="26" spans="1:10">
      <c r="A26">
        <v>0</v>
      </c>
      <c r="B26">
        <v>202</v>
      </c>
      <c r="C26">
        <v>171</v>
      </c>
      <c r="G26">
        <f t="shared" si="0"/>
        <v>373</v>
      </c>
      <c r="H26" s="3">
        <f t="shared" si="2"/>
        <v>0</v>
      </c>
      <c r="I26" s="3">
        <f t="shared" si="2"/>
        <v>54.155495978552281</v>
      </c>
      <c r="J26" s="3">
        <f t="shared" si="2"/>
        <v>45.844504021447719</v>
      </c>
    </row>
    <row r="27" spans="1:10">
      <c r="A27" t="s">
        <v>19</v>
      </c>
      <c r="H27" s="3"/>
      <c r="I27" s="3"/>
    </row>
    <row r="28" spans="1:10">
      <c r="A28" t="s">
        <v>156</v>
      </c>
      <c r="B28" t="s">
        <v>2</v>
      </c>
      <c r="C28" t="s">
        <v>3</v>
      </c>
      <c r="H28" s="3"/>
      <c r="I28" s="3"/>
    </row>
    <row r="29" spans="1:10">
      <c r="A29">
        <v>0</v>
      </c>
      <c r="B29">
        <v>338</v>
      </c>
      <c r="C29">
        <v>35</v>
      </c>
      <c r="G29">
        <f t="shared" si="0"/>
        <v>373</v>
      </c>
      <c r="H29" s="3">
        <f t="shared" si="2"/>
        <v>0</v>
      </c>
      <c r="I29" s="3">
        <f t="shared" si="2"/>
        <v>90.616621983914214</v>
      </c>
      <c r="J29" s="3">
        <f t="shared" si="2"/>
        <v>9.3833780160857909</v>
      </c>
    </row>
    <row r="30" spans="1:10">
      <c r="A30" t="s">
        <v>20</v>
      </c>
      <c r="H30" s="3"/>
      <c r="I30" s="3"/>
    </row>
    <row r="31" spans="1:10">
      <c r="A31" t="s">
        <v>156</v>
      </c>
      <c r="B31" t="s">
        <v>2</v>
      </c>
      <c r="C31" t="s">
        <v>3</v>
      </c>
      <c r="H31" s="3"/>
      <c r="I31" s="3"/>
    </row>
    <row r="32" spans="1:10">
      <c r="A32">
        <v>9</v>
      </c>
      <c r="B32">
        <v>303</v>
      </c>
      <c r="C32">
        <v>61</v>
      </c>
      <c r="G32">
        <f t="shared" si="0"/>
        <v>373</v>
      </c>
      <c r="H32" s="3">
        <f t="shared" si="2"/>
        <v>2.4128686327077746</v>
      </c>
      <c r="I32" s="3">
        <f t="shared" si="2"/>
        <v>81.233243967828415</v>
      </c>
      <c r="J32" s="3">
        <f t="shared" si="2"/>
        <v>16.353887399463808</v>
      </c>
    </row>
    <row r="33" spans="1:10">
      <c r="A33" t="s">
        <v>21</v>
      </c>
      <c r="H33" s="3"/>
      <c r="I33" s="3"/>
    </row>
    <row r="34" spans="1:10">
      <c r="A34" t="s">
        <v>156</v>
      </c>
      <c r="B34" t="s">
        <v>2</v>
      </c>
      <c r="C34" t="s">
        <v>3</v>
      </c>
      <c r="H34" s="3"/>
      <c r="I34" s="3"/>
    </row>
    <row r="35" spans="1:10">
      <c r="A35">
        <v>9</v>
      </c>
      <c r="B35">
        <v>292</v>
      </c>
      <c r="C35">
        <v>72</v>
      </c>
      <c r="G35">
        <f t="shared" si="0"/>
        <v>373</v>
      </c>
      <c r="H35" s="3">
        <f t="shared" si="2"/>
        <v>2.4128686327077746</v>
      </c>
      <c r="I35" s="3">
        <f t="shared" si="2"/>
        <v>78.284182305630026</v>
      </c>
      <c r="J35" s="3">
        <f t="shared" si="2"/>
        <v>19.302949061662197</v>
      </c>
    </row>
    <row r="36" spans="1:10">
      <c r="A36" t="s">
        <v>22</v>
      </c>
      <c r="H36" s="3"/>
      <c r="I36" s="3"/>
    </row>
    <row r="37" spans="1:10">
      <c r="A37" t="s">
        <v>156</v>
      </c>
      <c r="B37" t="s">
        <v>2</v>
      </c>
      <c r="C37" t="s">
        <v>3</v>
      </c>
      <c r="H37" s="3"/>
      <c r="I37" s="3"/>
    </row>
    <row r="38" spans="1:10">
      <c r="A38">
        <v>9</v>
      </c>
      <c r="B38">
        <v>178</v>
      </c>
      <c r="C38">
        <v>186</v>
      </c>
      <c r="G38">
        <f t="shared" si="0"/>
        <v>373</v>
      </c>
      <c r="H38" s="3">
        <f t="shared" si="2"/>
        <v>2.4128686327077746</v>
      </c>
      <c r="I38" s="3">
        <f t="shared" si="2"/>
        <v>47.721179624664877</v>
      </c>
      <c r="J38" s="3">
        <f t="shared" si="2"/>
        <v>49.865951742627345</v>
      </c>
    </row>
    <row r="39" spans="1:10">
      <c r="A39" t="s">
        <v>23</v>
      </c>
      <c r="H39" s="3"/>
      <c r="I39" s="3"/>
    </row>
    <row r="40" spans="1:10">
      <c r="A40" t="s">
        <v>156</v>
      </c>
      <c r="B40" t="s">
        <v>2</v>
      </c>
      <c r="C40" t="s">
        <v>3</v>
      </c>
      <c r="H40" s="3"/>
      <c r="I40" s="3"/>
    </row>
    <row r="41" spans="1:10">
      <c r="A41">
        <v>9</v>
      </c>
      <c r="B41">
        <v>162</v>
      </c>
      <c r="C41">
        <v>202</v>
      </c>
      <c r="G41">
        <f t="shared" si="0"/>
        <v>373</v>
      </c>
      <c r="H41" s="3">
        <f t="shared" si="2"/>
        <v>2.4128686327077746</v>
      </c>
      <c r="I41" s="3">
        <f t="shared" si="2"/>
        <v>43.431635388739949</v>
      </c>
      <c r="J41" s="3">
        <f t="shared" si="2"/>
        <v>54.155495978552281</v>
      </c>
    </row>
    <row r="42" spans="1:10">
      <c r="A42" t="s">
        <v>24</v>
      </c>
      <c r="H42" s="3"/>
      <c r="I42" s="3"/>
    </row>
    <row r="43" spans="1:10">
      <c r="A43" t="s">
        <v>156</v>
      </c>
      <c r="B43" t="s">
        <v>2</v>
      </c>
      <c r="C43" t="s">
        <v>3</v>
      </c>
      <c r="H43" s="3"/>
      <c r="I43" s="3"/>
    </row>
    <row r="44" spans="1:10">
      <c r="A44">
        <v>9</v>
      </c>
      <c r="B44">
        <v>204</v>
      </c>
      <c r="C44">
        <v>160</v>
      </c>
      <c r="G44">
        <f t="shared" si="0"/>
        <v>373</v>
      </c>
      <c r="H44" s="3">
        <f t="shared" si="2"/>
        <v>2.4128686327077746</v>
      </c>
      <c r="I44" s="3">
        <f t="shared" si="2"/>
        <v>54.691689008042893</v>
      </c>
      <c r="J44" s="3">
        <f t="shared" si="2"/>
        <v>42.89544235924933</v>
      </c>
    </row>
    <row r="45" spans="1:10">
      <c r="A45" t="s">
        <v>25</v>
      </c>
      <c r="H45" s="3"/>
      <c r="I45" s="3"/>
    </row>
    <row r="46" spans="1:10">
      <c r="A46" t="s">
        <v>156</v>
      </c>
      <c r="B46" t="s">
        <v>2</v>
      </c>
      <c r="C46" t="s">
        <v>3</v>
      </c>
      <c r="H46" s="3"/>
      <c r="I46" s="3"/>
    </row>
    <row r="47" spans="1:10">
      <c r="A47">
        <v>9</v>
      </c>
      <c r="B47">
        <v>258</v>
      </c>
      <c r="C47">
        <v>106</v>
      </c>
      <c r="G47">
        <f t="shared" si="0"/>
        <v>373</v>
      </c>
      <c r="H47" s="3">
        <f t="shared" si="2"/>
        <v>2.4128686327077746</v>
      </c>
      <c r="I47" s="3">
        <f t="shared" si="2"/>
        <v>69.168900804289549</v>
      </c>
      <c r="J47" s="3">
        <f t="shared" si="2"/>
        <v>28.41823056300268</v>
      </c>
    </row>
    <row r="48" spans="1:10">
      <c r="A48" t="s">
        <v>26</v>
      </c>
      <c r="H48" s="3"/>
      <c r="I48" s="3"/>
    </row>
    <row r="49" spans="1:13">
      <c r="A49" t="s">
        <v>156</v>
      </c>
      <c r="B49" t="s">
        <v>2</v>
      </c>
      <c r="C49" t="s">
        <v>3</v>
      </c>
      <c r="H49" s="3"/>
      <c r="I49" s="3"/>
    </row>
    <row r="50" spans="1:13">
      <c r="A50">
        <v>9</v>
      </c>
      <c r="B50">
        <v>327</v>
      </c>
      <c r="C50">
        <v>37</v>
      </c>
      <c r="G50">
        <f t="shared" si="0"/>
        <v>373</v>
      </c>
      <c r="H50" s="3">
        <f t="shared" si="2"/>
        <v>2.4128686327077746</v>
      </c>
      <c r="I50" s="3">
        <f t="shared" si="2"/>
        <v>87.667560321715811</v>
      </c>
      <c r="J50" s="3">
        <f t="shared" si="2"/>
        <v>9.9195710455764079</v>
      </c>
    </row>
    <row r="51" spans="1:13">
      <c r="A51" t="s">
        <v>27</v>
      </c>
      <c r="H51" s="3"/>
      <c r="I51" s="3"/>
    </row>
    <row r="52" spans="1:13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H52" s="3"/>
      <c r="I52" s="3"/>
    </row>
    <row r="53" spans="1:13">
      <c r="A53">
        <v>34</v>
      </c>
      <c r="B53">
        <v>278</v>
      </c>
      <c r="C53">
        <v>51</v>
      </c>
      <c r="D53">
        <v>4</v>
      </c>
      <c r="E53">
        <v>3</v>
      </c>
      <c r="F53">
        <v>3</v>
      </c>
      <c r="G53">
        <f t="shared" si="0"/>
        <v>373</v>
      </c>
      <c r="H53" s="3">
        <f t="shared" si="2"/>
        <v>9.1152815013404833</v>
      </c>
      <c r="I53" s="3">
        <f t="shared" si="2"/>
        <v>74.530831099195709</v>
      </c>
      <c r="J53" s="3">
        <f t="shared" si="2"/>
        <v>13.672922252010723</v>
      </c>
      <c r="K53" s="3">
        <f t="shared" si="2"/>
        <v>1.0723860589812333</v>
      </c>
      <c r="L53" s="3">
        <f t="shared" si="2"/>
        <v>0.80428954423592491</v>
      </c>
      <c r="M53" s="3">
        <f t="shared" si="2"/>
        <v>0.80428954423592491</v>
      </c>
    </row>
    <row r="54" spans="1:13">
      <c r="A54" t="s">
        <v>28</v>
      </c>
      <c r="H54" s="3"/>
      <c r="I54" s="3"/>
    </row>
    <row r="55" spans="1:13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H55" s="3"/>
      <c r="I55" s="3"/>
    </row>
    <row r="56" spans="1:13">
      <c r="A56">
        <v>34</v>
      </c>
      <c r="B56">
        <v>64</v>
      </c>
      <c r="C56">
        <v>117</v>
      </c>
      <c r="D56">
        <v>69</v>
      </c>
      <c r="E56">
        <v>82</v>
      </c>
      <c r="F56">
        <v>7</v>
      </c>
      <c r="G56">
        <f t="shared" si="0"/>
        <v>373</v>
      </c>
      <c r="H56" s="3">
        <f t="shared" si="2"/>
        <v>9.1152815013404833</v>
      </c>
      <c r="I56" s="3">
        <f t="shared" si="2"/>
        <v>17.158176943699733</v>
      </c>
      <c r="J56" s="3">
        <f t="shared" si="2"/>
        <v>31.367292225201073</v>
      </c>
      <c r="K56" s="3">
        <f t="shared" si="2"/>
        <v>18.498659517426272</v>
      </c>
      <c r="L56" s="3">
        <f t="shared" si="2"/>
        <v>21.98391420911528</v>
      </c>
      <c r="M56" s="3">
        <f t="shared" si="2"/>
        <v>1.8766756032171581</v>
      </c>
    </row>
    <row r="57" spans="1:13">
      <c r="A57" t="s">
        <v>29</v>
      </c>
      <c r="H57" s="3"/>
      <c r="I57" s="3"/>
    </row>
    <row r="58" spans="1:13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H58" s="3"/>
      <c r="I58" s="3"/>
    </row>
    <row r="59" spans="1:13">
      <c r="A59">
        <v>35</v>
      </c>
      <c r="B59">
        <v>123</v>
      </c>
      <c r="C59">
        <v>151</v>
      </c>
      <c r="D59">
        <v>38</v>
      </c>
      <c r="E59">
        <v>24</v>
      </c>
      <c r="F59">
        <v>2</v>
      </c>
      <c r="G59">
        <f t="shared" si="0"/>
        <v>373</v>
      </c>
      <c r="H59" s="3">
        <f t="shared" si="2"/>
        <v>9.3833780160857909</v>
      </c>
      <c r="I59" s="3">
        <f t="shared" si="2"/>
        <v>32.975871313672926</v>
      </c>
      <c r="J59" s="3">
        <f t="shared" si="2"/>
        <v>40.482573726541553</v>
      </c>
      <c r="K59" s="3">
        <f t="shared" si="2"/>
        <v>10.187667560321715</v>
      </c>
      <c r="L59" s="3">
        <f t="shared" si="2"/>
        <v>6.4343163538873993</v>
      </c>
      <c r="M59" s="3">
        <f t="shared" si="2"/>
        <v>0.53619302949061665</v>
      </c>
    </row>
    <row r="60" spans="1:13">
      <c r="A60" t="s">
        <v>30</v>
      </c>
      <c r="H60" s="3"/>
      <c r="I60" s="3"/>
    </row>
    <row r="61" spans="1:13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H61" s="3"/>
      <c r="I61" s="3"/>
    </row>
    <row r="62" spans="1:13">
      <c r="A62">
        <v>36</v>
      </c>
      <c r="B62">
        <v>82</v>
      </c>
      <c r="C62">
        <v>144</v>
      </c>
      <c r="D62">
        <v>79</v>
      </c>
      <c r="E62">
        <v>29</v>
      </c>
      <c r="F62">
        <v>3</v>
      </c>
      <c r="G62">
        <f t="shared" si="0"/>
        <v>373</v>
      </c>
      <c r="H62" s="3">
        <f t="shared" si="2"/>
        <v>9.6514745308310985</v>
      </c>
      <c r="I62" s="3">
        <f t="shared" si="2"/>
        <v>21.98391420911528</v>
      </c>
      <c r="J62" s="3">
        <f t="shared" si="2"/>
        <v>38.605898123324394</v>
      </c>
      <c r="K62" s="3">
        <f t="shared" si="2"/>
        <v>21.179624664879356</v>
      </c>
      <c r="L62" s="3">
        <f t="shared" si="2"/>
        <v>7.7747989276139409</v>
      </c>
      <c r="M62" s="3">
        <f t="shared" si="2"/>
        <v>0.80428954423592491</v>
      </c>
    </row>
    <row r="63" spans="1:13">
      <c r="A63" t="s">
        <v>31</v>
      </c>
      <c r="H63" s="3"/>
      <c r="I63" s="3"/>
    </row>
    <row r="64" spans="1:13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H64" s="3"/>
      <c r="I64" s="3"/>
    </row>
    <row r="65" spans="1:13">
      <c r="A65">
        <v>36</v>
      </c>
      <c r="B65">
        <v>32</v>
      </c>
      <c r="C65">
        <v>120</v>
      </c>
      <c r="D65">
        <v>112</v>
      </c>
      <c r="E65">
        <v>68</v>
      </c>
      <c r="F65">
        <v>5</v>
      </c>
      <c r="G65">
        <f t="shared" si="0"/>
        <v>373</v>
      </c>
      <c r="H65" s="3">
        <f t="shared" si="2"/>
        <v>9.6514745308310985</v>
      </c>
      <c r="I65" s="3">
        <f t="shared" si="2"/>
        <v>8.5790884718498663</v>
      </c>
      <c r="J65" s="3">
        <f t="shared" si="2"/>
        <v>32.171581769436997</v>
      </c>
      <c r="K65" s="3">
        <f t="shared" si="2"/>
        <v>30.02680965147453</v>
      </c>
      <c r="L65" s="3">
        <f t="shared" si="2"/>
        <v>18.230563002680967</v>
      </c>
      <c r="M65" s="3">
        <f t="shared" si="2"/>
        <v>1.3404825737265416</v>
      </c>
    </row>
    <row r="66" spans="1:13">
      <c r="A66" t="s">
        <v>32</v>
      </c>
      <c r="H66" s="3"/>
      <c r="I66" s="3"/>
    </row>
    <row r="67" spans="1:13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H67" s="3"/>
      <c r="I67" s="3"/>
    </row>
    <row r="68" spans="1:13">
      <c r="A68">
        <v>35</v>
      </c>
      <c r="B68">
        <v>20</v>
      </c>
      <c r="C68">
        <v>89</v>
      </c>
      <c r="D68">
        <v>150</v>
      </c>
      <c r="E68">
        <v>73</v>
      </c>
      <c r="F68">
        <v>6</v>
      </c>
      <c r="G68">
        <f t="shared" si="0"/>
        <v>373</v>
      </c>
      <c r="H68" s="3">
        <f t="shared" si="2"/>
        <v>9.3833780160857909</v>
      </c>
      <c r="I68" s="3">
        <f t="shared" si="2"/>
        <v>5.3619302949061662</v>
      </c>
      <c r="J68" s="3">
        <f t="shared" si="2"/>
        <v>23.860589812332439</v>
      </c>
      <c r="K68" s="3">
        <f t="shared" si="2"/>
        <v>40.214477211796243</v>
      </c>
      <c r="L68" s="3">
        <f t="shared" si="2"/>
        <v>19.571045576407506</v>
      </c>
      <c r="M68" s="3">
        <f t="shared" si="2"/>
        <v>1.6085790884718498</v>
      </c>
    </row>
    <row r="69" spans="1:13">
      <c r="A69" t="s">
        <v>33</v>
      </c>
      <c r="H69" s="3"/>
      <c r="I69" s="3"/>
    </row>
    <row r="70" spans="1:13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H70" s="3"/>
      <c r="I70" s="3"/>
    </row>
    <row r="71" spans="1:13">
      <c r="A71">
        <v>35</v>
      </c>
      <c r="B71">
        <v>47</v>
      </c>
      <c r="C71">
        <v>127</v>
      </c>
      <c r="D71">
        <v>111</v>
      </c>
      <c r="E71">
        <v>49</v>
      </c>
      <c r="F71">
        <v>4</v>
      </c>
      <c r="G71">
        <f t="shared" ref="G71:G134" si="3">SUM(A71:F71)</f>
        <v>373</v>
      </c>
      <c r="H71" s="3">
        <f t="shared" si="2"/>
        <v>9.3833780160857909</v>
      </c>
      <c r="I71" s="3">
        <f t="shared" si="2"/>
        <v>12.600536193029491</v>
      </c>
      <c r="J71" s="3">
        <f t="shared" si="2"/>
        <v>34.048257372654156</v>
      </c>
      <c r="K71" s="3">
        <f t="shared" si="2"/>
        <v>29.758713136729224</v>
      </c>
      <c r="L71" s="3">
        <f t="shared" si="2"/>
        <v>13.136729222520108</v>
      </c>
      <c r="M71" s="3">
        <f t="shared" si="2"/>
        <v>1.0723860589812333</v>
      </c>
    </row>
    <row r="72" spans="1:13">
      <c r="A72" t="s">
        <v>34</v>
      </c>
      <c r="H72" s="3"/>
      <c r="I72" s="3"/>
    </row>
    <row r="73" spans="1:13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H73" s="3"/>
      <c r="I73" s="3"/>
    </row>
    <row r="74" spans="1:13">
      <c r="A74">
        <v>35</v>
      </c>
      <c r="B74">
        <v>159</v>
      </c>
      <c r="C74">
        <v>130</v>
      </c>
      <c r="D74">
        <v>29</v>
      </c>
      <c r="E74">
        <v>18</v>
      </c>
      <c r="F74">
        <v>2</v>
      </c>
      <c r="G74">
        <f t="shared" si="3"/>
        <v>373</v>
      </c>
      <c r="H74" s="3">
        <f t="shared" ref="H74:M74" si="4">A74*100/$G74</f>
        <v>9.3833780160857909</v>
      </c>
      <c r="I74" s="3">
        <f t="shared" si="4"/>
        <v>42.627345844504021</v>
      </c>
      <c r="J74" s="3">
        <f t="shared" si="4"/>
        <v>34.852546916890077</v>
      </c>
      <c r="K74" s="3">
        <f t="shared" si="4"/>
        <v>7.7747989276139409</v>
      </c>
      <c r="L74" s="3">
        <f t="shared" si="4"/>
        <v>4.8257372654155493</v>
      </c>
      <c r="M74" s="3">
        <f t="shared" si="4"/>
        <v>0.53619302949061665</v>
      </c>
    </row>
    <row r="75" spans="1:13">
      <c r="A75" t="s">
        <v>35</v>
      </c>
      <c r="G75">
        <f t="shared" si="3"/>
        <v>0</v>
      </c>
    </row>
    <row r="76" spans="1:13">
      <c r="A76" t="s">
        <v>156</v>
      </c>
      <c r="B76" t="s">
        <v>9</v>
      </c>
      <c r="C76" t="s">
        <v>10</v>
      </c>
      <c r="G76">
        <f t="shared" si="3"/>
        <v>0</v>
      </c>
    </row>
    <row r="77" spans="1:13">
      <c r="A77">
        <v>75</v>
      </c>
      <c r="B77">
        <v>240</v>
      </c>
      <c r="C77">
        <v>58</v>
      </c>
      <c r="G77">
        <f t="shared" si="3"/>
        <v>373</v>
      </c>
      <c r="H77" s="3">
        <f t="shared" ref="H77:J77" si="5">A77*100/$G77</f>
        <v>20.107238605898122</v>
      </c>
      <c r="I77" s="3">
        <f t="shared" si="5"/>
        <v>64.343163538873995</v>
      </c>
      <c r="J77" s="3">
        <f t="shared" si="5"/>
        <v>15.549597855227882</v>
      </c>
    </row>
    <row r="78" spans="1:13">
      <c r="A78" t="s">
        <v>36</v>
      </c>
      <c r="G78">
        <f t="shared" si="3"/>
        <v>0</v>
      </c>
    </row>
    <row r="79" spans="1:13">
      <c r="A79" t="s">
        <v>156</v>
      </c>
      <c r="B79" t="s">
        <v>9</v>
      </c>
      <c r="C79" t="s">
        <v>10</v>
      </c>
      <c r="G79">
        <f t="shared" si="3"/>
        <v>0</v>
      </c>
    </row>
    <row r="80" spans="1:13">
      <c r="A80">
        <v>97</v>
      </c>
      <c r="B80">
        <v>105</v>
      </c>
      <c r="C80">
        <v>171</v>
      </c>
      <c r="G80">
        <f t="shared" si="3"/>
        <v>373</v>
      </c>
      <c r="H80" s="3">
        <f t="shared" ref="H80:J80" si="6">A80*100/$G80</f>
        <v>26.005361930294907</v>
      </c>
      <c r="I80" s="3">
        <f t="shared" si="6"/>
        <v>28.150134048257371</v>
      </c>
      <c r="J80" s="3">
        <f t="shared" si="6"/>
        <v>45.844504021447719</v>
      </c>
    </row>
    <row r="81" spans="1:10">
      <c r="A81" t="s">
        <v>37</v>
      </c>
      <c r="G81">
        <f t="shared" si="3"/>
        <v>0</v>
      </c>
    </row>
    <row r="82" spans="1:10">
      <c r="A82" t="s">
        <v>156</v>
      </c>
      <c r="B82" t="s">
        <v>9</v>
      </c>
      <c r="C82" t="s">
        <v>10</v>
      </c>
      <c r="G82">
        <f t="shared" si="3"/>
        <v>0</v>
      </c>
    </row>
    <row r="83" spans="1:10">
      <c r="A83">
        <v>87</v>
      </c>
      <c r="B83">
        <v>214</v>
      </c>
      <c r="C83">
        <v>72</v>
      </c>
      <c r="G83">
        <f t="shared" si="3"/>
        <v>373</v>
      </c>
      <c r="H83" s="3">
        <f t="shared" ref="H83:J83" si="7">A83*100/$G83</f>
        <v>23.324396782841823</v>
      </c>
      <c r="I83" s="3">
        <f t="shared" si="7"/>
        <v>57.372654155495979</v>
      </c>
      <c r="J83" s="3">
        <f t="shared" si="7"/>
        <v>19.302949061662197</v>
      </c>
    </row>
    <row r="84" spans="1:10">
      <c r="A84" t="s">
        <v>38</v>
      </c>
      <c r="G84">
        <f t="shared" si="3"/>
        <v>0</v>
      </c>
    </row>
    <row r="85" spans="1:10">
      <c r="A85" t="s">
        <v>156</v>
      </c>
      <c r="B85" t="s">
        <v>9</v>
      </c>
      <c r="C85" t="s">
        <v>10</v>
      </c>
      <c r="G85">
        <f t="shared" si="3"/>
        <v>0</v>
      </c>
    </row>
    <row r="86" spans="1:10">
      <c r="A86">
        <v>88</v>
      </c>
      <c r="B86">
        <v>196</v>
      </c>
      <c r="C86">
        <v>89</v>
      </c>
      <c r="G86">
        <f t="shared" si="3"/>
        <v>373</v>
      </c>
      <c r="H86" s="3">
        <f t="shared" ref="H86:J86" si="8">A86*100/$G86</f>
        <v>23.592493297587133</v>
      </c>
      <c r="I86" s="3">
        <f t="shared" si="8"/>
        <v>52.546916890080432</v>
      </c>
      <c r="J86" s="3">
        <f t="shared" si="8"/>
        <v>23.860589812332439</v>
      </c>
    </row>
    <row r="87" spans="1:10">
      <c r="A87" t="s">
        <v>39</v>
      </c>
      <c r="G87">
        <f t="shared" si="3"/>
        <v>0</v>
      </c>
    </row>
    <row r="88" spans="1:10">
      <c r="A88" t="s">
        <v>156</v>
      </c>
      <c r="B88" t="s">
        <v>9</v>
      </c>
      <c r="C88" t="s">
        <v>10</v>
      </c>
      <c r="G88">
        <f t="shared" si="3"/>
        <v>0</v>
      </c>
    </row>
    <row r="89" spans="1:10">
      <c r="A89">
        <v>80</v>
      </c>
      <c r="B89">
        <v>196</v>
      </c>
      <c r="C89">
        <v>97</v>
      </c>
      <c r="G89">
        <f t="shared" si="3"/>
        <v>373</v>
      </c>
      <c r="H89" s="3">
        <f t="shared" ref="H89:J89" si="9">A89*100/$G89</f>
        <v>21.447721179624665</v>
      </c>
      <c r="I89" s="3">
        <f t="shared" si="9"/>
        <v>52.546916890080432</v>
      </c>
      <c r="J89" s="3">
        <f t="shared" si="9"/>
        <v>26.005361930294907</v>
      </c>
    </row>
    <row r="90" spans="1:10">
      <c r="A90" t="s">
        <v>40</v>
      </c>
      <c r="G90">
        <f t="shared" si="3"/>
        <v>0</v>
      </c>
    </row>
    <row r="91" spans="1:10">
      <c r="A91" t="s">
        <v>156</v>
      </c>
      <c r="B91" t="s">
        <v>9</v>
      </c>
      <c r="C91" t="s">
        <v>10</v>
      </c>
      <c r="G91">
        <f t="shared" si="3"/>
        <v>0</v>
      </c>
    </row>
    <row r="92" spans="1:10">
      <c r="A92">
        <v>82</v>
      </c>
      <c r="B92">
        <v>124</v>
      </c>
      <c r="C92">
        <v>167</v>
      </c>
      <c r="G92">
        <f t="shared" si="3"/>
        <v>373</v>
      </c>
      <c r="H92" s="3">
        <f t="shared" ref="H92:J92" si="10">A92*100/$G92</f>
        <v>21.98391420911528</v>
      </c>
      <c r="I92" s="3">
        <f t="shared" si="10"/>
        <v>33.243967828418228</v>
      </c>
      <c r="J92" s="3">
        <f t="shared" si="10"/>
        <v>44.772117962466488</v>
      </c>
    </row>
    <row r="93" spans="1:10">
      <c r="A93" t="s">
        <v>41</v>
      </c>
      <c r="G93">
        <f t="shared" si="3"/>
        <v>0</v>
      </c>
    </row>
    <row r="94" spans="1:10">
      <c r="A94" t="s">
        <v>156</v>
      </c>
      <c r="B94" t="s">
        <v>9</v>
      </c>
      <c r="C94" t="s">
        <v>10</v>
      </c>
      <c r="G94">
        <f t="shared" si="3"/>
        <v>0</v>
      </c>
    </row>
    <row r="95" spans="1:10">
      <c r="A95">
        <v>95</v>
      </c>
      <c r="B95">
        <v>154</v>
      </c>
      <c r="C95">
        <v>124</v>
      </c>
      <c r="G95">
        <f t="shared" si="3"/>
        <v>373</v>
      </c>
      <c r="H95" s="3">
        <f t="shared" ref="H95:J95" si="11">A95*100/$G95</f>
        <v>25.469168900804288</v>
      </c>
      <c r="I95" s="3">
        <f t="shared" si="11"/>
        <v>41.286863270777481</v>
      </c>
      <c r="J95" s="3">
        <f t="shared" si="11"/>
        <v>33.243967828418228</v>
      </c>
    </row>
    <row r="96" spans="1:10">
      <c r="A96" t="s">
        <v>42</v>
      </c>
      <c r="G96">
        <f t="shared" si="3"/>
        <v>0</v>
      </c>
    </row>
    <row r="97" spans="1:10">
      <c r="A97" t="s">
        <v>156</v>
      </c>
      <c r="B97" t="s">
        <v>9</v>
      </c>
      <c r="C97" t="s">
        <v>10</v>
      </c>
      <c r="G97">
        <f t="shared" si="3"/>
        <v>0</v>
      </c>
    </row>
    <row r="98" spans="1:10">
      <c r="A98">
        <v>98</v>
      </c>
      <c r="B98">
        <v>153</v>
      </c>
      <c r="C98">
        <v>122</v>
      </c>
      <c r="G98">
        <f t="shared" si="3"/>
        <v>373</v>
      </c>
      <c r="H98" s="3">
        <f t="shared" ref="H98:J98" si="12">A98*100/$G98</f>
        <v>26.273458445040216</v>
      </c>
      <c r="I98" s="3">
        <f t="shared" si="12"/>
        <v>41.018766756032171</v>
      </c>
      <c r="J98" s="3">
        <f t="shared" si="12"/>
        <v>32.707774798927616</v>
      </c>
    </row>
    <row r="99" spans="1:10">
      <c r="A99" t="s">
        <v>43</v>
      </c>
      <c r="G99">
        <f t="shared" si="3"/>
        <v>0</v>
      </c>
    </row>
    <row r="100" spans="1:10">
      <c r="A100" t="s">
        <v>156</v>
      </c>
      <c r="B100" t="s">
        <v>9</v>
      </c>
      <c r="C100" t="s">
        <v>10</v>
      </c>
      <c r="G100">
        <f t="shared" si="3"/>
        <v>0</v>
      </c>
    </row>
    <row r="101" spans="1:10">
      <c r="A101">
        <v>90</v>
      </c>
      <c r="B101">
        <v>124</v>
      </c>
      <c r="C101">
        <v>159</v>
      </c>
      <c r="G101">
        <f t="shared" si="3"/>
        <v>373</v>
      </c>
      <c r="H101" s="3">
        <f t="shared" ref="H101:J101" si="13">A101*100/$G101</f>
        <v>24.128686327077748</v>
      </c>
      <c r="I101" s="3">
        <f t="shared" si="13"/>
        <v>33.243967828418228</v>
      </c>
      <c r="J101" s="3">
        <f t="shared" si="13"/>
        <v>42.627345844504021</v>
      </c>
    </row>
    <row r="102" spans="1:10">
      <c r="A102" t="s">
        <v>44</v>
      </c>
      <c r="G102">
        <f t="shared" si="3"/>
        <v>0</v>
      </c>
    </row>
    <row r="103" spans="1:10">
      <c r="A103" t="s">
        <v>156</v>
      </c>
      <c r="B103" t="s">
        <v>9</v>
      </c>
      <c r="C103" t="s">
        <v>10</v>
      </c>
      <c r="G103">
        <f t="shared" si="3"/>
        <v>0</v>
      </c>
    </row>
    <row r="104" spans="1:10">
      <c r="A104">
        <v>90</v>
      </c>
      <c r="B104">
        <v>153</v>
      </c>
      <c r="C104">
        <v>130</v>
      </c>
      <c r="G104">
        <f t="shared" si="3"/>
        <v>373</v>
      </c>
      <c r="H104" s="3">
        <f t="shared" ref="H104:J104" si="14">A104*100/$G104</f>
        <v>24.128686327077748</v>
      </c>
      <c r="I104" s="3">
        <f t="shared" si="14"/>
        <v>41.018766756032171</v>
      </c>
      <c r="J104" s="3">
        <f t="shared" si="14"/>
        <v>34.852546916890077</v>
      </c>
    </row>
    <row r="105" spans="1:10">
      <c r="A105" t="s">
        <v>45</v>
      </c>
      <c r="G105">
        <f t="shared" si="3"/>
        <v>0</v>
      </c>
    </row>
    <row r="106" spans="1:10">
      <c r="A106" t="s">
        <v>156</v>
      </c>
      <c r="B106" t="s">
        <v>9</v>
      </c>
      <c r="C106" t="s">
        <v>10</v>
      </c>
      <c r="G106">
        <f t="shared" si="3"/>
        <v>0</v>
      </c>
    </row>
    <row r="107" spans="1:10">
      <c r="A107">
        <v>84</v>
      </c>
      <c r="B107">
        <v>214</v>
      </c>
      <c r="C107">
        <v>75</v>
      </c>
      <c r="G107">
        <f t="shared" si="3"/>
        <v>373</v>
      </c>
      <c r="H107" s="3">
        <f t="shared" ref="H107:J107" si="15">A107*100/$G107</f>
        <v>22.520107238605899</v>
      </c>
      <c r="I107" s="3">
        <f t="shared" si="15"/>
        <v>57.372654155495979</v>
      </c>
      <c r="J107" s="3">
        <f t="shared" si="15"/>
        <v>20.107238605898122</v>
      </c>
    </row>
    <row r="108" spans="1:10">
      <c r="A108" t="s">
        <v>46</v>
      </c>
      <c r="G108">
        <f t="shared" si="3"/>
        <v>0</v>
      </c>
    </row>
    <row r="109" spans="1:10">
      <c r="A109" t="s">
        <v>156</v>
      </c>
      <c r="B109" t="s">
        <v>9</v>
      </c>
      <c r="C109" t="s">
        <v>10</v>
      </c>
      <c r="G109">
        <f t="shared" si="3"/>
        <v>0</v>
      </c>
    </row>
    <row r="110" spans="1:10">
      <c r="A110">
        <v>84</v>
      </c>
      <c r="B110">
        <v>252</v>
      </c>
      <c r="C110">
        <v>37</v>
      </c>
      <c r="G110">
        <f t="shared" si="3"/>
        <v>373</v>
      </c>
      <c r="H110" s="3">
        <f t="shared" ref="H110:J110" si="16">A110*100/$G110</f>
        <v>22.520107238605899</v>
      </c>
      <c r="I110" s="3">
        <f t="shared" si="16"/>
        <v>67.560321715817693</v>
      </c>
      <c r="J110" s="3">
        <f t="shared" si="16"/>
        <v>9.9195710455764079</v>
      </c>
    </row>
    <row r="111" spans="1:10">
      <c r="A111" t="s">
        <v>47</v>
      </c>
      <c r="G111">
        <f t="shared" si="3"/>
        <v>0</v>
      </c>
    </row>
    <row r="112" spans="1:10">
      <c r="A112" t="s">
        <v>156</v>
      </c>
      <c r="B112" t="s">
        <v>9</v>
      </c>
      <c r="C112" t="s">
        <v>10</v>
      </c>
      <c r="G112">
        <f t="shared" si="3"/>
        <v>0</v>
      </c>
    </row>
    <row r="113" spans="1:10">
      <c r="A113">
        <v>90</v>
      </c>
      <c r="B113">
        <v>274</v>
      </c>
      <c r="C113">
        <v>9</v>
      </c>
      <c r="G113">
        <f t="shared" si="3"/>
        <v>373</v>
      </c>
      <c r="H113" s="3">
        <f t="shared" ref="H113:J113" si="17">A113*100/$G113</f>
        <v>24.128686327077748</v>
      </c>
      <c r="I113" s="3">
        <f t="shared" si="17"/>
        <v>73.458445040214471</v>
      </c>
      <c r="J113" s="3">
        <f t="shared" si="17"/>
        <v>2.4128686327077746</v>
      </c>
    </row>
    <row r="114" spans="1:10">
      <c r="A114" t="s">
        <v>48</v>
      </c>
      <c r="G114">
        <f t="shared" si="3"/>
        <v>0</v>
      </c>
    </row>
    <row r="115" spans="1:10">
      <c r="A115" t="s">
        <v>156</v>
      </c>
      <c r="B115" t="s">
        <v>9</v>
      </c>
      <c r="C115" t="s">
        <v>10</v>
      </c>
      <c r="G115">
        <f t="shared" si="3"/>
        <v>0</v>
      </c>
    </row>
    <row r="116" spans="1:10">
      <c r="A116">
        <v>86</v>
      </c>
      <c r="B116">
        <v>257</v>
      </c>
      <c r="C116">
        <v>30</v>
      </c>
      <c r="G116">
        <f t="shared" si="3"/>
        <v>373</v>
      </c>
      <c r="H116" s="3">
        <f t="shared" ref="H116:J116" si="18">A116*100/$G116</f>
        <v>23.056300268096514</v>
      </c>
      <c r="I116" s="3">
        <f t="shared" si="18"/>
        <v>68.90080428954424</v>
      </c>
      <c r="J116" s="3">
        <f t="shared" si="18"/>
        <v>8.0428954423592494</v>
      </c>
    </row>
    <row r="117" spans="1:10">
      <c r="A117" t="s">
        <v>49</v>
      </c>
      <c r="G117">
        <f t="shared" si="3"/>
        <v>0</v>
      </c>
    </row>
    <row r="118" spans="1:10">
      <c r="A118" t="s">
        <v>156</v>
      </c>
      <c r="B118" t="s">
        <v>9</v>
      </c>
      <c r="C118" t="s">
        <v>10</v>
      </c>
      <c r="G118">
        <f t="shared" si="3"/>
        <v>0</v>
      </c>
    </row>
    <row r="119" spans="1:10">
      <c r="A119">
        <v>75</v>
      </c>
      <c r="B119">
        <v>280</v>
      </c>
      <c r="C119">
        <v>18</v>
      </c>
      <c r="G119">
        <f t="shared" si="3"/>
        <v>373</v>
      </c>
      <c r="H119" s="3">
        <f t="shared" ref="H119:J119" si="19">A119*100/$G119</f>
        <v>20.107238605898122</v>
      </c>
      <c r="I119" s="3">
        <f t="shared" si="19"/>
        <v>75.067024128686327</v>
      </c>
      <c r="J119" s="3">
        <f t="shared" si="19"/>
        <v>4.8257372654155493</v>
      </c>
    </row>
    <row r="120" spans="1:10">
      <c r="A120" t="s">
        <v>50</v>
      </c>
      <c r="G120">
        <f t="shared" si="3"/>
        <v>0</v>
      </c>
    </row>
    <row r="121" spans="1:10">
      <c r="A121" t="s">
        <v>156</v>
      </c>
      <c r="B121" t="s">
        <v>9</v>
      </c>
      <c r="C121" t="s">
        <v>10</v>
      </c>
      <c r="G121">
        <f t="shared" si="3"/>
        <v>0</v>
      </c>
    </row>
    <row r="122" spans="1:10">
      <c r="A122">
        <v>83</v>
      </c>
      <c r="B122">
        <v>282</v>
      </c>
      <c r="C122">
        <v>8</v>
      </c>
      <c r="G122">
        <f t="shared" si="3"/>
        <v>373</v>
      </c>
      <c r="H122" s="3">
        <f t="shared" ref="H122:J122" si="20">A122*100/$G122</f>
        <v>22.25201072386059</v>
      </c>
      <c r="I122" s="3">
        <f t="shared" si="20"/>
        <v>75.603217158176946</v>
      </c>
      <c r="J122" s="3">
        <f t="shared" si="20"/>
        <v>2.1447721179624666</v>
      </c>
    </row>
    <row r="123" spans="1:10">
      <c r="A123" t="s">
        <v>51</v>
      </c>
      <c r="G123">
        <f t="shared" si="3"/>
        <v>0</v>
      </c>
    </row>
    <row r="124" spans="1:10">
      <c r="A124" t="s">
        <v>156</v>
      </c>
      <c r="B124" t="s">
        <v>9</v>
      </c>
      <c r="C124" t="s">
        <v>10</v>
      </c>
      <c r="G124">
        <f t="shared" si="3"/>
        <v>0</v>
      </c>
    </row>
    <row r="125" spans="1:10">
      <c r="A125">
        <v>95</v>
      </c>
      <c r="B125">
        <v>183</v>
      </c>
      <c r="C125">
        <v>95</v>
      </c>
      <c r="G125">
        <f t="shared" si="3"/>
        <v>373</v>
      </c>
      <c r="H125" s="3">
        <f t="shared" ref="H125:J125" si="21">A125*100/$G125</f>
        <v>25.469168900804288</v>
      </c>
      <c r="I125" s="3">
        <f t="shared" si="21"/>
        <v>49.061662198391424</v>
      </c>
      <c r="J125" s="3">
        <f t="shared" si="21"/>
        <v>25.469168900804288</v>
      </c>
    </row>
    <row r="126" spans="1:10">
      <c r="A126" t="s">
        <v>52</v>
      </c>
      <c r="G126">
        <f t="shared" si="3"/>
        <v>0</v>
      </c>
    </row>
    <row r="127" spans="1:10">
      <c r="A127" t="s">
        <v>156</v>
      </c>
      <c r="B127" t="s">
        <v>9</v>
      </c>
      <c r="C127" t="s">
        <v>10</v>
      </c>
      <c r="G127">
        <f t="shared" si="3"/>
        <v>0</v>
      </c>
    </row>
    <row r="128" spans="1:10">
      <c r="A128">
        <v>99</v>
      </c>
      <c r="B128">
        <v>121</v>
      </c>
      <c r="C128">
        <v>153</v>
      </c>
      <c r="G128">
        <f t="shared" si="3"/>
        <v>373</v>
      </c>
      <c r="H128" s="3">
        <f t="shared" ref="H128:J128" si="22">A128*100/$G128</f>
        <v>26.541554959785522</v>
      </c>
      <c r="I128" s="3">
        <f t="shared" si="22"/>
        <v>32.439678284182307</v>
      </c>
      <c r="J128" s="3">
        <f t="shared" si="22"/>
        <v>41.018766756032171</v>
      </c>
    </row>
    <row r="129" spans="1:10">
      <c r="A129" t="s">
        <v>53</v>
      </c>
      <c r="G129">
        <f t="shared" si="3"/>
        <v>0</v>
      </c>
    </row>
    <row r="130" spans="1:10">
      <c r="A130" t="s">
        <v>156</v>
      </c>
      <c r="B130" t="s">
        <v>9</v>
      </c>
      <c r="C130" t="s">
        <v>10</v>
      </c>
      <c r="G130">
        <f t="shared" si="3"/>
        <v>0</v>
      </c>
    </row>
    <row r="131" spans="1:10">
      <c r="A131">
        <v>98</v>
      </c>
      <c r="B131">
        <v>229</v>
      </c>
      <c r="C131">
        <v>46</v>
      </c>
      <c r="G131">
        <f t="shared" si="3"/>
        <v>373</v>
      </c>
      <c r="H131" s="3">
        <f t="shared" ref="H131:J131" si="23">A131*100/$G131</f>
        <v>26.273458445040216</v>
      </c>
      <c r="I131" s="3">
        <f t="shared" si="23"/>
        <v>61.394101876675606</v>
      </c>
      <c r="J131" s="3">
        <f t="shared" si="23"/>
        <v>12.332439678284182</v>
      </c>
    </row>
    <row r="132" spans="1:10">
      <c r="A132" t="s">
        <v>54</v>
      </c>
      <c r="G132">
        <f t="shared" si="3"/>
        <v>0</v>
      </c>
    </row>
    <row r="133" spans="1:10">
      <c r="A133" t="s">
        <v>156</v>
      </c>
      <c r="B133" t="s">
        <v>9</v>
      </c>
      <c r="C133" t="s">
        <v>10</v>
      </c>
      <c r="G133">
        <f t="shared" si="3"/>
        <v>0</v>
      </c>
    </row>
    <row r="134" spans="1:10">
      <c r="A134">
        <v>91</v>
      </c>
      <c r="B134">
        <v>197</v>
      </c>
      <c r="C134">
        <v>85</v>
      </c>
      <c r="G134">
        <f t="shared" si="3"/>
        <v>373</v>
      </c>
      <c r="H134" s="3">
        <f t="shared" ref="H134:J134" si="24">A134*100/$G134</f>
        <v>24.396782841823057</v>
      </c>
      <c r="I134" s="3">
        <f t="shared" si="24"/>
        <v>52.815013404825734</v>
      </c>
      <c r="J134" s="3">
        <f t="shared" si="24"/>
        <v>22.788203753351205</v>
      </c>
    </row>
    <row r="135" spans="1:10">
      <c r="A135" t="s">
        <v>55</v>
      </c>
      <c r="G135">
        <f t="shared" ref="G135:G198" si="25">SUM(A135:F135)</f>
        <v>0</v>
      </c>
    </row>
    <row r="136" spans="1:10">
      <c r="A136" t="s">
        <v>156</v>
      </c>
      <c r="B136" t="s">
        <v>9</v>
      </c>
      <c r="C136" t="s">
        <v>10</v>
      </c>
      <c r="G136">
        <f t="shared" si="25"/>
        <v>0</v>
      </c>
    </row>
    <row r="137" spans="1:10">
      <c r="A137">
        <v>242</v>
      </c>
      <c r="B137">
        <v>85</v>
      </c>
      <c r="C137">
        <v>46</v>
      </c>
      <c r="G137">
        <f t="shared" si="25"/>
        <v>373</v>
      </c>
      <c r="H137" s="3">
        <f t="shared" ref="H137:J137" si="26">A137*100/$G137</f>
        <v>64.879356568364614</v>
      </c>
      <c r="I137" s="3">
        <f t="shared" si="26"/>
        <v>22.788203753351205</v>
      </c>
      <c r="J137" s="3">
        <f t="shared" si="26"/>
        <v>12.332439678284182</v>
      </c>
    </row>
    <row r="138" spans="1:10">
      <c r="A138" t="s">
        <v>56</v>
      </c>
      <c r="G138">
        <f t="shared" si="25"/>
        <v>0</v>
      </c>
    </row>
    <row r="139" spans="1:10">
      <c r="A139" t="s">
        <v>156</v>
      </c>
      <c r="B139" t="s">
        <v>9</v>
      </c>
      <c r="C139" t="s">
        <v>10</v>
      </c>
      <c r="G139">
        <f t="shared" si="25"/>
        <v>0</v>
      </c>
    </row>
    <row r="140" spans="1:10">
      <c r="A140">
        <v>233</v>
      </c>
      <c r="B140">
        <v>79</v>
      </c>
      <c r="C140">
        <v>61</v>
      </c>
      <c r="G140">
        <f t="shared" si="25"/>
        <v>373</v>
      </c>
      <c r="H140" s="3">
        <f t="shared" ref="H140:J140" si="27">A140*100/$G140</f>
        <v>62.466487935656836</v>
      </c>
      <c r="I140" s="3">
        <f t="shared" si="27"/>
        <v>21.179624664879356</v>
      </c>
      <c r="J140" s="3">
        <f t="shared" si="27"/>
        <v>16.353887399463808</v>
      </c>
    </row>
    <row r="141" spans="1:10">
      <c r="A141" t="s">
        <v>57</v>
      </c>
      <c r="G141">
        <f t="shared" si="25"/>
        <v>0</v>
      </c>
    </row>
    <row r="142" spans="1:10">
      <c r="A142" t="s">
        <v>156</v>
      </c>
      <c r="B142" t="s">
        <v>9</v>
      </c>
      <c r="C142" t="s">
        <v>10</v>
      </c>
      <c r="G142">
        <f t="shared" si="25"/>
        <v>0</v>
      </c>
    </row>
    <row r="143" spans="1:10">
      <c r="A143">
        <v>105</v>
      </c>
      <c r="B143">
        <v>126</v>
      </c>
      <c r="C143">
        <v>142</v>
      </c>
      <c r="G143">
        <f t="shared" si="25"/>
        <v>373</v>
      </c>
      <c r="H143" s="3">
        <f t="shared" ref="H143:J143" si="28">A143*100/$G143</f>
        <v>28.150134048257371</v>
      </c>
      <c r="I143" s="3">
        <f t="shared" si="28"/>
        <v>33.780160857908847</v>
      </c>
      <c r="J143" s="3">
        <f t="shared" si="28"/>
        <v>38.069705093833782</v>
      </c>
    </row>
    <row r="144" spans="1:10">
      <c r="A144" t="s">
        <v>58</v>
      </c>
      <c r="G144">
        <f t="shared" si="25"/>
        <v>0</v>
      </c>
    </row>
    <row r="145" spans="1:10">
      <c r="A145" t="s">
        <v>156</v>
      </c>
      <c r="B145" t="s">
        <v>9</v>
      </c>
      <c r="C145" t="s">
        <v>10</v>
      </c>
      <c r="G145">
        <f t="shared" si="25"/>
        <v>0</v>
      </c>
    </row>
    <row r="146" spans="1:10">
      <c r="A146">
        <v>96</v>
      </c>
      <c r="B146">
        <v>109</v>
      </c>
      <c r="C146">
        <v>168</v>
      </c>
      <c r="G146">
        <f t="shared" si="25"/>
        <v>373</v>
      </c>
      <c r="H146" s="3">
        <f t="shared" ref="H146:J146" si="29">A146*100/$G146</f>
        <v>25.737265415549597</v>
      </c>
      <c r="I146" s="3">
        <f t="shared" si="29"/>
        <v>29.222520107238605</v>
      </c>
      <c r="J146" s="3">
        <f t="shared" si="29"/>
        <v>45.040214477211798</v>
      </c>
    </row>
    <row r="147" spans="1:10">
      <c r="A147" t="s">
        <v>59</v>
      </c>
      <c r="G147">
        <f t="shared" si="25"/>
        <v>0</v>
      </c>
    </row>
    <row r="148" spans="1:10">
      <c r="A148" t="s">
        <v>156</v>
      </c>
      <c r="B148" t="s">
        <v>9</v>
      </c>
      <c r="C148" t="s">
        <v>10</v>
      </c>
      <c r="G148">
        <f t="shared" si="25"/>
        <v>0</v>
      </c>
    </row>
    <row r="149" spans="1:10">
      <c r="A149">
        <v>111</v>
      </c>
      <c r="B149">
        <v>215</v>
      </c>
      <c r="C149">
        <v>47</v>
      </c>
      <c r="G149">
        <f t="shared" si="25"/>
        <v>373</v>
      </c>
      <c r="H149" s="3">
        <f t="shared" ref="H149:J149" si="30">A149*100/$G149</f>
        <v>29.758713136729224</v>
      </c>
      <c r="I149" s="3">
        <f t="shared" si="30"/>
        <v>57.640750670241289</v>
      </c>
      <c r="J149" s="3">
        <f t="shared" si="30"/>
        <v>12.600536193029491</v>
      </c>
    </row>
    <row r="150" spans="1:10">
      <c r="A150" t="s">
        <v>60</v>
      </c>
      <c r="G150">
        <f t="shared" si="25"/>
        <v>0</v>
      </c>
    </row>
    <row r="151" spans="1:10">
      <c r="A151" t="s">
        <v>156</v>
      </c>
      <c r="B151" t="s">
        <v>9</v>
      </c>
      <c r="C151" t="s">
        <v>10</v>
      </c>
      <c r="G151">
        <f t="shared" si="25"/>
        <v>0</v>
      </c>
    </row>
    <row r="152" spans="1:10">
      <c r="A152">
        <v>115</v>
      </c>
      <c r="B152">
        <v>214</v>
      </c>
      <c r="C152">
        <v>44</v>
      </c>
      <c r="G152">
        <f t="shared" si="25"/>
        <v>373</v>
      </c>
      <c r="H152" s="3">
        <f t="shared" ref="H152:J152" si="31">A152*100/$G152</f>
        <v>30.831099195710454</v>
      </c>
      <c r="I152" s="3">
        <f t="shared" si="31"/>
        <v>57.372654155495979</v>
      </c>
      <c r="J152" s="3">
        <f t="shared" si="31"/>
        <v>11.796246648793566</v>
      </c>
    </row>
    <row r="153" spans="1:10">
      <c r="A153" t="s">
        <v>61</v>
      </c>
      <c r="G153">
        <f t="shared" si="25"/>
        <v>0</v>
      </c>
    </row>
    <row r="154" spans="1:10">
      <c r="A154" t="s">
        <v>156</v>
      </c>
      <c r="B154" t="s">
        <v>9</v>
      </c>
      <c r="C154" t="s">
        <v>10</v>
      </c>
      <c r="G154">
        <f t="shared" si="25"/>
        <v>0</v>
      </c>
    </row>
    <row r="155" spans="1:10">
      <c r="A155">
        <v>97</v>
      </c>
      <c r="B155">
        <v>241</v>
      </c>
      <c r="C155">
        <v>35</v>
      </c>
      <c r="G155">
        <f t="shared" si="25"/>
        <v>373</v>
      </c>
      <c r="H155" s="3">
        <f t="shared" ref="H155:J155" si="32">A155*100/$G155</f>
        <v>26.005361930294907</v>
      </c>
      <c r="I155" s="3">
        <f t="shared" si="32"/>
        <v>64.611260053619304</v>
      </c>
      <c r="J155" s="3">
        <f t="shared" si="32"/>
        <v>9.3833780160857909</v>
      </c>
    </row>
    <row r="156" spans="1:10">
      <c r="A156" t="s">
        <v>62</v>
      </c>
      <c r="G156">
        <f t="shared" si="25"/>
        <v>0</v>
      </c>
    </row>
    <row r="157" spans="1:10">
      <c r="A157" t="s">
        <v>156</v>
      </c>
      <c r="B157" t="s">
        <v>9</v>
      </c>
      <c r="C157" t="s">
        <v>10</v>
      </c>
      <c r="G157">
        <f t="shared" si="25"/>
        <v>0</v>
      </c>
    </row>
    <row r="158" spans="1:10">
      <c r="A158">
        <v>94</v>
      </c>
      <c r="B158">
        <v>192</v>
      </c>
      <c r="C158">
        <v>87</v>
      </c>
      <c r="G158">
        <f t="shared" si="25"/>
        <v>373</v>
      </c>
      <c r="H158" s="3">
        <f t="shared" ref="H158:J158" si="33">A158*100/$G158</f>
        <v>25.201072386058982</v>
      </c>
      <c r="I158" s="3">
        <f t="shared" si="33"/>
        <v>51.474530831099194</v>
      </c>
      <c r="J158" s="3">
        <f t="shared" si="33"/>
        <v>23.324396782841823</v>
      </c>
    </row>
    <row r="159" spans="1:10">
      <c r="A159" t="s">
        <v>63</v>
      </c>
      <c r="G159">
        <f t="shared" si="25"/>
        <v>0</v>
      </c>
    </row>
    <row r="160" spans="1:10">
      <c r="A160" t="s">
        <v>156</v>
      </c>
      <c r="B160" t="s">
        <v>9</v>
      </c>
      <c r="C160" t="s">
        <v>10</v>
      </c>
      <c r="G160">
        <f t="shared" si="25"/>
        <v>0</v>
      </c>
    </row>
    <row r="161" spans="1:10">
      <c r="A161">
        <v>88</v>
      </c>
      <c r="B161">
        <v>269</v>
      </c>
      <c r="C161">
        <v>16</v>
      </c>
      <c r="G161">
        <f t="shared" si="25"/>
        <v>373</v>
      </c>
      <c r="H161" s="3">
        <f t="shared" ref="H161:J161" si="34">A161*100/$G161</f>
        <v>23.592493297587133</v>
      </c>
      <c r="I161" s="3">
        <f t="shared" si="34"/>
        <v>72.117962466487938</v>
      </c>
      <c r="J161" s="3">
        <f t="shared" si="34"/>
        <v>4.2895442359249332</v>
      </c>
    </row>
    <row r="162" spans="1:10">
      <c r="A162" t="s">
        <v>64</v>
      </c>
      <c r="G162">
        <f t="shared" si="25"/>
        <v>0</v>
      </c>
    </row>
    <row r="163" spans="1:10">
      <c r="A163" t="s">
        <v>156</v>
      </c>
      <c r="B163" t="s">
        <v>9</v>
      </c>
      <c r="C163" t="s">
        <v>10</v>
      </c>
      <c r="G163">
        <f t="shared" si="25"/>
        <v>0</v>
      </c>
    </row>
    <row r="164" spans="1:10">
      <c r="A164">
        <v>90</v>
      </c>
      <c r="B164">
        <v>277</v>
      </c>
      <c r="C164">
        <v>6</v>
      </c>
      <c r="G164">
        <f t="shared" si="25"/>
        <v>373</v>
      </c>
      <c r="H164" s="3">
        <f t="shared" ref="H164:J164" si="35">A164*100/$G164</f>
        <v>24.128686327077748</v>
      </c>
      <c r="I164" s="3">
        <f t="shared" si="35"/>
        <v>74.262734584450399</v>
      </c>
      <c r="J164" s="3">
        <f t="shared" si="35"/>
        <v>1.6085790884718498</v>
      </c>
    </row>
    <row r="165" spans="1:10">
      <c r="A165" t="s">
        <v>65</v>
      </c>
      <c r="G165">
        <f t="shared" si="25"/>
        <v>0</v>
      </c>
    </row>
    <row r="166" spans="1:10">
      <c r="A166" t="s">
        <v>156</v>
      </c>
      <c r="B166" t="s">
        <v>9</v>
      </c>
      <c r="C166" t="s">
        <v>10</v>
      </c>
      <c r="G166">
        <f t="shared" si="25"/>
        <v>0</v>
      </c>
    </row>
    <row r="167" spans="1:10">
      <c r="A167">
        <v>93</v>
      </c>
      <c r="B167">
        <v>270</v>
      </c>
      <c r="C167">
        <v>10</v>
      </c>
      <c r="G167">
        <f t="shared" si="25"/>
        <v>373</v>
      </c>
      <c r="H167" s="3">
        <f t="shared" ref="H167:J167" si="36">A167*100/$G167</f>
        <v>24.932975871313673</v>
      </c>
      <c r="I167" s="3">
        <f t="shared" si="36"/>
        <v>72.386058981233248</v>
      </c>
      <c r="J167" s="3">
        <f t="shared" si="36"/>
        <v>2.6809651474530831</v>
      </c>
    </row>
    <row r="168" spans="1:10">
      <c r="A168" t="s">
        <v>66</v>
      </c>
      <c r="G168">
        <f t="shared" si="25"/>
        <v>0</v>
      </c>
    </row>
    <row r="169" spans="1:10">
      <c r="A169" t="s">
        <v>156</v>
      </c>
      <c r="B169" t="s">
        <v>9</v>
      </c>
      <c r="C169" t="s">
        <v>10</v>
      </c>
      <c r="G169">
        <f t="shared" si="25"/>
        <v>0</v>
      </c>
    </row>
    <row r="170" spans="1:10">
      <c r="A170">
        <v>92</v>
      </c>
      <c r="B170">
        <v>239</v>
      </c>
      <c r="C170">
        <v>42</v>
      </c>
      <c r="G170">
        <f t="shared" si="25"/>
        <v>373</v>
      </c>
      <c r="H170" s="3">
        <f t="shared" ref="H170:J170" si="37">A170*100/$G170</f>
        <v>24.664879356568363</v>
      </c>
      <c r="I170" s="3">
        <f t="shared" si="37"/>
        <v>64.075067024128685</v>
      </c>
      <c r="J170" s="3">
        <f t="shared" si="37"/>
        <v>11.260053619302949</v>
      </c>
    </row>
    <row r="171" spans="1:10">
      <c r="A171" t="s">
        <v>67</v>
      </c>
      <c r="G171">
        <f t="shared" si="25"/>
        <v>0</v>
      </c>
    </row>
    <row r="172" spans="1:10">
      <c r="A172" t="s">
        <v>156</v>
      </c>
      <c r="B172" t="s">
        <v>9</v>
      </c>
      <c r="C172" t="s">
        <v>10</v>
      </c>
      <c r="G172">
        <f t="shared" si="25"/>
        <v>0</v>
      </c>
    </row>
    <row r="173" spans="1:10">
      <c r="A173">
        <v>91</v>
      </c>
      <c r="B173">
        <v>229</v>
      </c>
      <c r="C173">
        <v>53</v>
      </c>
      <c r="G173">
        <f t="shared" si="25"/>
        <v>373</v>
      </c>
      <c r="H173" s="3">
        <f t="shared" ref="H173:J173" si="38">A173*100/$G173</f>
        <v>24.396782841823057</v>
      </c>
      <c r="I173" s="3">
        <f t="shared" si="38"/>
        <v>61.394101876675606</v>
      </c>
      <c r="J173" s="3">
        <f t="shared" si="38"/>
        <v>14.20911528150134</v>
      </c>
    </row>
    <row r="174" spans="1:10">
      <c r="A174" t="s">
        <v>68</v>
      </c>
      <c r="G174">
        <f t="shared" si="25"/>
        <v>0</v>
      </c>
    </row>
    <row r="175" spans="1:10">
      <c r="A175" t="s">
        <v>156</v>
      </c>
      <c r="B175" t="s">
        <v>9</v>
      </c>
      <c r="C175" t="s">
        <v>10</v>
      </c>
      <c r="G175">
        <f t="shared" si="25"/>
        <v>0</v>
      </c>
    </row>
    <row r="176" spans="1:10">
      <c r="A176">
        <v>96</v>
      </c>
      <c r="B176">
        <v>227</v>
      </c>
      <c r="C176">
        <v>50</v>
      </c>
      <c r="G176">
        <f t="shared" si="25"/>
        <v>373</v>
      </c>
      <c r="H176" s="3">
        <f t="shared" ref="H176:J176" si="39">A176*100/$G176</f>
        <v>25.737265415549597</v>
      </c>
      <c r="I176" s="3">
        <f t="shared" si="39"/>
        <v>60.857908847184987</v>
      </c>
      <c r="J176" s="3">
        <f t="shared" si="39"/>
        <v>13.404825737265416</v>
      </c>
    </row>
    <row r="177" spans="1:10">
      <c r="A177" t="s">
        <v>69</v>
      </c>
      <c r="G177">
        <f t="shared" si="25"/>
        <v>0</v>
      </c>
    </row>
    <row r="178" spans="1:10">
      <c r="A178" t="s">
        <v>156</v>
      </c>
      <c r="B178" t="s">
        <v>9</v>
      </c>
      <c r="C178" t="s">
        <v>10</v>
      </c>
      <c r="G178">
        <f t="shared" si="25"/>
        <v>0</v>
      </c>
    </row>
    <row r="179" spans="1:10">
      <c r="A179">
        <v>108</v>
      </c>
      <c r="B179">
        <v>258</v>
      </c>
      <c r="C179">
        <v>7</v>
      </c>
      <c r="G179">
        <f t="shared" si="25"/>
        <v>373</v>
      </c>
      <c r="H179" s="3">
        <f t="shared" ref="H179:J179" si="40">A179*100/$G179</f>
        <v>28.954423592493299</v>
      </c>
      <c r="I179" s="3">
        <f t="shared" si="40"/>
        <v>69.168900804289549</v>
      </c>
      <c r="J179" s="3">
        <f t="shared" si="40"/>
        <v>1.8766756032171581</v>
      </c>
    </row>
    <row r="180" spans="1:10">
      <c r="A180" t="s">
        <v>70</v>
      </c>
      <c r="G180">
        <f t="shared" si="25"/>
        <v>0</v>
      </c>
    </row>
    <row r="181" spans="1:10">
      <c r="A181" t="s">
        <v>156</v>
      </c>
      <c r="B181" t="s">
        <v>9</v>
      </c>
      <c r="C181" t="s">
        <v>10</v>
      </c>
      <c r="G181">
        <f t="shared" si="25"/>
        <v>0</v>
      </c>
    </row>
    <row r="182" spans="1:10">
      <c r="A182">
        <v>114</v>
      </c>
      <c r="B182">
        <v>250</v>
      </c>
      <c r="C182">
        <v>9</v>
      </c>
      <c r="G182">
        <f t="shared" si="25"/>
        <v>373</v>
      </c>
      <c r="H182" s="3">
        <f t="shared" ref="H182:J182" si="41">A182*100/$G182</f>
        <v>30.563002680965148</v>
      </c>
      <c r="I182" s="3">
        <f t="shared" si="41"/>
        <v>67.024128686327074</v>
      </c>
      <c r="J182" s="3">
        <f t="shared" si="41"/>
        <v>2.4128686327077746</v>
      </c>
    </row>
    <row r="183" spans="1:10">
      <c r="A183" t="s">
        <v>71</v>
      </c>
      <c r="G183">
        <f t="shared" si="25"/>
        <v>0</v>
      </c>
    </row>
    <row r="184" spans="1:10">
      <c r="A184" t="s">
        <v>156</v>
      </c>
      <c r="B184" t="s">
        <v>9</v>
      </c>
      <c r="C184" t="s">
        <v>10</v>
      </c>
      <c r="G184">
        <f t="shared" si="25"/>
        <v>0</v>
      </c>
    </row>
    <row r="185" spans="1:10">
      <c r="A185">
        <v>88</v>
      </c>
      <c r="B185">
        <v>279</v>
      </c>
      <c r="C185">
        <v>6</v>
      </c>
      <c r="G185">
        <f t="shared" si="25"/>
        <v>373</v>
      </c>
      <c r="H185" s="3">
        <f t="shared" ref="H185:J185" si="42">A185*100/$G185</f>
        <v>23.592493297587133</v>
      </c>
      <c r="I185" s="3">
        <f t="shared" si="42"/>
        <v>74.798927613941018</v>
      </c>
      <c r="J185" s="3">
        <f t="shared" si="42"/>
        <v>1.6085790884718498</v>
      </c>
    </row>
    <row r="186" spans="1:10">
      <c r="A186" t="s">
        <v>72</v>
      </c>
      <c r="G186">
        <f t="shared" si="25"/>
        <v>0</v>
      </c>
    </row>
    <row r="187" spans="1:10">
      <c r="A187" t="s">
        <v>156</v>
      </c>
      <c r="B187" t="s">
        <v>9</v>
      </c>
      <c r="C187" t="s">
        <v>10</v>
      </c>
      <c r="G187">
        <f t="shared" si="25"/>
        <v>0</v>
      </c>
    </row>
    <row r="188" spans="1:10">
      <c r="A188">
        <v>95</v>
      </c>
      <c r="B188">
        <v>275</v>
      </c>
      <c r="C188">
        <v>3</v>
      </c>
      <c r="G188">
        <f t="shared" si="25"/>
        <v>373</v>
      </c>
      <c r="H188" s="3">
        <f t="shared" ref="H188:J188" si="43">A188*100/$G188</f>
        <v>25.469168900804288</v>
      </c>
      <c r="I188" s="3">
        <f t="shared" si="43"/>
        <v>73.72654155495978</v>
      </c>
      <c r="J188" s="3">
        <f t="shared" si="43"/>
        <v>0.80428954423592491</v>
      </c>
    </row>
    <row r="189" spans="1:10">
      <c r="A189" t="s">
        <v>73</v>
      </c>
      <c r="G189">
        <f t="shared" si="25"/>
        <v>0</v>
      </c>
    </row>
    <row r="190" spans="1:10">
      <c r="A190" t="s">
        <v>156</v>
      </c>
      <c r="B190" t="s">
        <v>9</v>
      </c>
      <c r="C190" t="s">
        <v>10</v>
      </c>
      <c r="G190">
        <f t="shared" si="25"/>
        <v>0</v>
      </c>
    </row>
    <row r="191" spans="1:10">
      <c r="A191">
        <v>90</v>
      </c>
      <c r="B191">
        <v>273</v>
      </c>
      <c r="C191">
        <v>10</v>
      </c>
      <c r="G191">
        <f t="shared" si="25"/>
        <v>373</v>
      </c>
      <c r="H191" s="3">
        <f t="shared" ref="H191:J191" si="44">A191*100/$G191</f>
        <v>24.128686327077748</v>
      </c>
      <c r="I191" s="3">
        <f t="shared" si="44"/>
        <v>73.190348525469176</v>
      </c>
      <c r="J191" s="3">
        <f t="shared" si="44"/>
        <v>2.6809651474530831</v>
      </c>
    </row>
    <row r="192" spans="1:10">
      <c r="A192" t="s">
        <v>74</v>
      </c>
      <c r="G192">
        <f t="shared" si="25"/>
        <v>0</v>
      </c>
    </row>
    <row r="193" spans="1:10">
      <c r="A193" t="s">
        <v>156</v>
      </c>
      <c r="B193" t="s">
        <v>9</v>
      </c>
      <c r="C193" t="s">
        <v>10</v>
      </c>
      <c r="G193">
        <f t="shared" si="25"/>
        <v>0</v>
      </c>
    </row>
    <row r="194" spans="1:10">
      <c r="A194">
        <v>95</v>
      </c>
      <c r="B194">
        <v>214</v>
      </c>
      <c r="C194">
        <v>64</v>
      </c>
      <c r="G194">
        <f t="shared" si="25"/>
        <v>373</v>
      </c>
      <c r="H194" s="3">
        <f t="shared" ref="H194:J194" si="45">A194*100/$G194</f>
        <v>25.469168900804288</v>
      </c>
      <c r="I194" s="3">
        <f t="shared" si="45"/>
        <v>57.372654155495979</v>
      </c>
      <c r="J194" s="3">
        <f t="shared" si="45"/>
        <v>17.158176943699733</v>
      </c>
    </row>
    <row r="195" spans="1:10">
      <c r="A195" t="s">
        <v>75</v>
      </c>
      <c r="G195">
        <f t="shared" si="25"/>
        <v>0</v>
      </c>
    </row>
    <row r="196" spans="1:10">
      <c r="A196" t="s">
        <v>156</v>
      </c>
      <c r="B196" t="s">
        <v>9</v>
      </c>
      <c r="C196" t="s">
        <v>10</v>
      </c>
      <c r="G196">
        <f t="shared" si="25"/>
        <v>0</v>
      </c>
    </row>
    <row r="197" spans="1:10">
      <c r="A197">
        <v>256</v>
      </c>
      <c r="B197">
        <v>75</v>
      </c>
      <c r="C197">
        <v>42</v>
      </c>
      <c r="G197">
        <f t="shared" si="25"/>
        <v>373</v>
      </c>
      <c r="H197" s="3">
        <f t="shared" ref="H197:J197" si="46">A197*100/$G197</f>
        <v>68.632707774798931</v>
      </c>
      <c r="I197" s="3">
        <f t="shared" si="46"/>
        <v>20.107238605898122</v>
      </c>
      <c r="J197" s="3">
        <f t="shared" si="46"/>
        <v>11.260053619302949</v>
      </c>
    </row>
    <row r="198" spans="1:10">
      <c r="A198" t="s">
        <v>76</v>
      </c>
      <c r="G198">
        <f t="shared" si="25"/>
        <v>0</v>
      </c>
    </row>
    <row r="199" spans="1:10">
      <c r="A199" t="s">
        <v>156</v>
      </c>
      <c r="B199" t="s">
        <v>9</v>
      </c>
      <c r="C199" t="s">
        <v>10</v>
      </c>
      <c r="G199">
        <f t="shared" ref="G199:G242" si="47">SUM(A199:F199)</f>
        <v>0</v>
      </c>
    </row>
    <row r="200" spans="1:10">
      <c r="A200">
        <v>249</v>
      </c>
      <c r="B200">
        <v>81</v>
      </c>
      <c r="C200">
        <v>43</v>
      </c>
      <c r="G200">
        <f t="shared" si="47"/>
        <v>373</v>
      </c>
      <c r="H200" s="3">
        <f t="shared" ref="H200:J200" si="48">A200*100/$G200</f>
        <v>66.756032171581765</v>
      </c>
      <c r="I200" s="3">
        <f t="shared" si="48"/>
        <v>21.715817694369974</v>
      </c>
      <c r="J200" s="3">
        <f t="shared" si="48"/>
        <v>11.528150134048257</v>
      </c>
    </row>
    <row r="201" spans="1:10">
      <c r="A201" t="s">
        <v>77</v>
      </c>
      <c r="G201">
        <f t="shared" si="47"/>
        <v>0</v>
      </c>
    </row>
    <row r="202" spans="1:10">
      <c r="A202" t="s">
        <v>156</v>
      </c>
      <c r="B202" t="s">
        <v>9</v>
      </c>
      <c r="C202" t="s">
        <v>10</v>
      </c>
      <c r="G202">
        <f t="shared" si="47"/>
        <v>0</v>
      </c>
    </row>
    <row r="203" spans="1:10">
      <c r="A203">
        <v>178</v>
      </c>
      <c r="B203">
        <v>124</v>
      </c>
      <c r="C203">
        <v>71</v>
      </c>
      <c r="G203">
        <f t="shared" si="47"/>
        <v>373</v>
      </c>
      <c r="H203" s="3">
        <f t="shared" ref="H203:J203" si="49">A203*100/$G203</f>
        <v>47.721179624664877</v>
      </c>
      <c r="I203" s="3">
        <f t="shared" si="49"/>
        <v>33.243967828418228</v>
      </c>
      <c r="J203" s="3">
        <f t="shared" si="49"/>
        <v>19.034852546916891</v>
      </c>
    </row>
    <row r="204" spans="1:10">
      <c r="A204" t="s">
        <v>78</v>
      </c>
      <c r="G204">
        <f t="shared" si="47"/>
        <v>0</v>
      </c>
    </row>
    <row r="205" spans="1:10">
      <c r="A205" t="s">
        <v>156</v>
      </c>
      <c r="B205" t="s">
        <v>9</v>
      </c>
      <c r="C205" t="s">
        <v>10</v>
      </c>
      <c r="G205">
        <f t="shared" si="47"/>
        <v>0</v>
      </c>
    </row>
    <row r="206" spans="1:10">
      <c r="A206">
        <v>168</v>
      </c>
      <c r="B206">
        <v>134</v>
      </c>
      <c r="C206">
        <v>71</v>
      </c>
      <c r="G206">
        <f t="shared" si="47"/>
        <v>373</v>
      </c>
      <c r="H206" s="3">
        <f t="shared" ref="H206:J206" si="50">A206*100/$G206</f>
        <v>45.040214477211798</v>
      </c>
      <c r="I206" s="3">
        <f t="shared" si="50"/>
        <v>35.924932975871315</v>
      </c>
      <c r="J206" s="3">
        <f t="shared" si="50"/>
        <v>19.034852546916891</v>
      </c>
    </row>
    <row r="207" spans="1:10">
      <c r="A207" t="s">
        <v>79</v>
      </c>
      <c r="G207">
        <f t="shared" si="47"/>
        <v>0</v>
      </c>
    </row>
    <row r="208" spans="1:10">
      <c r="A208" t="s">
        <v>156</v>
      </c>
      <c r="B208" t="s">
        <v>9</v>
      </c>
      <c r="C208" t="s">
        <v>10</v>
      </c>
      <c r="G208">
        <f t="shared" si="47"/>
        <v>0</v>
      </c>
    </row>
    <row r="209" spans="1:10">
      <c r="A209">
        <v>133</v>
      </c>
      <c r="B209">
        <v>215</v>
      </c>
      <c r="C209">
        <v>25</v>
      </c>
      <c r="G209">
        <f t="shared" si="47"/>
        <v>373</v>
      </c>
      <c r="H209" s="3">
        <f t="shared" ref="H209:J209" si="51">A209*100/$G209</f>
        <v>35.656836461126005</v>
      </c>
      <c r="I209" s="3">
        <f t="shared" si="51"/>
        <v>57.640750670241289</v>
      </c>
      <c r="J209" s="3">
        <f t="shared" si="51"/>
        <v>6.7024128686327078</v>
      </c>
    </row>
    <row r="210" spans="1:10">
      <c r="A210" t="s">
        <v>80</v>
      </c>
      <c r="G210">
        <f t="shared" si="47"/>
        <v>0</v>
      </c>
    </row>
    <row r="211" spans="1:10">
      <c r="A211" t="s">
        <v>156</v>
      </c>
      <c r="B211" t="s">
        <v>9</v>
      </c>
      <c r="C211" t="s">
        <v>10</v>
      </c>
      <c r="G211">
        <f t="shared" si="47"/>
        <v>0</v>
      </c>
    </row>
    <row r="212" spans="1:10">
      <c r="A212">
        <v>126</v>
      </c>
      <c r="B212">
        <v>207</v>
      </c>
      <c r="C212">
        <v>40</v>
      </c>
      <c r="G212">
        <f t="shared" si="47"/>
        <v>373</v>
      </c>
      <c r="H212" s="3">
        <f t="shared" ref="H212:J212" si="52">A212*100/$G212</f>
        <v>33.780160857908847</v>
      </c>
      <c r="I212" s="3">
        <f t="shared" si="52"/>
        <v>55.495978552278821</v>
      </c>
      <c r="J212" s="3">
        <f t="shared" si="52"/>
        <v>10.723860589812332</v>
      </c>
    </row>
    <row r="213" spans="1:10">
      <c r="A213" t="s">
        <v>81</v>
      </c>
      <c r="G213">
        <f t="shared" si="47"/>
        <v>0</v>
      </c>
    </row>
    <row r="214" spans="1:10">
      <c r="A214" t="s">
        <v>156</v>
      </c>
      <c r="B214" t="s">
        <v>9</v>
      </c>
      <c r="C214" t="s">
        <v>10</v>
      </c>
      <c r="G214">
        <f t="shared" si="47"/>
        <v>0</v>
      </c>
    </row>
    <row r="215" spans="1:10">
      <c r="A215">
        <v>135</v>
      </c>
      <c r="B215">
        <v>147</v>
      </c>
      <c r="C215">
        <v>91</v>
      </c>
      <c r="G215">
        <f t="shared" si="47"/>
        <v>373</v>
      </c>
      <c r="H215" s="3">
        <f t="shared" ref="H215:J215" si="53">A215*100/$G215</f>
        <v>36.193029490616624</v>
      </c>
      <c r="I215" s="3">
        <f t="shared" si="53"/>
        <v>39.410187667560322</v>
      </c>
      <c r="J215" s="3">
        <f t="shared" si="53"/>
        <v>24.396782841823057</v>
      </c>
    </row>
    <row r="216" spans="1:10">
      <c r="A216" t="s">
        <v>82</v>
      </c>
      <c r="G216">
        <f t="shared" si="47"/>
        <v>0</v>
      </c>
    </row>
    <row r="217" spans="1:10">
      <c r="A217" t="s">
        <v>156</v>
      </c>
      <c r="B217" t="s">
        <v>9</v>
      </c>
      <c r="C217" t="s">
        <v>10</v>
      </c>
      <c r="G217">
        <f t="shared" si="47"/>
        <v>0</v>
      </c>
    </row>
    <row r="218" spans="1:10">
      <c r="A218">
        <v>121</v>
      </c>
      <c r="B218">
        <v>192</v>
      </c>
      <c r="C218">
        <v>60</v>
      </c>
      <c r="G218">
        <f t="shared" si="47"/>
        <v>373</v>
      </c>
      <c r="H218" s="3">
        <f t="shared" ref="H218:J218" si="54">A218*100/$G218</f>
        <v>32.439678284182307</v>
      </c>
      <c r="I218" s="3">
        <f t="shared" si="54"/>
        <v>51.474530831099194</v>
      </c>
      <c r="J218" s="3">
        <f t="shared" si="54"/>
        <v>16.085790884718499</v>
      </c>
    </row>
    <row r="219" spans="1:10">
      <c r="A219" t="s">
        <v>83</v>
      </c>
      <c r="G219">
        <f t="shared" si="47"/>
        <v>0</v>
      </c>
    </row>
    <row r="220" spans="1:10">
      <c r="A220" t="s">
        <v>156</v>
      </c>
      <c r="B220" t="s">
        <v>9</v>
      </c>
      <c r="C220" t="s">
        <v>10</v>
      </c>
      <c r="G220">
        <f t="shared" si="47"/>
        <v>0</v>
      </c>
    </row>
    <row r="221" spans="1:10">
      <c r="A221">
        <v>105</v>
      </c>
      <c r="B221">
        <v>198</v>
      </c>
      <c r="C221">
        <v>70</v>
      </c>
      <c r="G221">
        <f t="shared" si="47"/>
        <v>373</v>
      </c>
      <c r="H221" s="3">
        <f t="shared" ref="H221:J221" si="55">A221*100/$G221</f>
        <v>28.150134048257371</v>
      </c>
      <c r="I221" s="3">
        <f t="shared" si="55"/>
        <v>53.083109919571044</v>
      </c>
      <c r="J221" s="3">
        <f t="shared" si="55"/>
        <v>18.766756032171582</v>
      </c>
    </row>
    <row r="222" spans="1:10">
      <c r="A222" t="s">
        <v>84</v>
      </c>
      <c r="G222">
        <f t="shared" si="47"/>
        <v>0</v>
      </c>
    </row>
    <row r="223" spans="1:10">
      <c r="A223" t="s">
        <v>156</v>
      </c>
      <c r="B223" t="s">
        <v>9</v>
      </c>
      <c r="C223" t="s">
        <v>10</v>
      </c>
      <c r="G223">
        <f t="shared" si="47"/>
        <v>0</v>
      </c>
    </row>
    <row r="224" spans="1:10">
      <c r="A224">
        <v>99</v>
      </c>
      <c r="B224">
        <v>128</v>
      </c>
      <c r="C224">
        <v>146</v>
      </c>
      <c r="G224">
        <f t="shared" si="47"/>
        <v>373</v>
      </c>
      <c r="H224" s="3">
        <f t="shared" ref="H224:J224" si="56">A224*100/$G224</f>
        <v>26.541554959785522</v>
      </c>
      <c r="I224" s="3">
        <f t="shared" si="56"/>
        <v>34.316353887399465</v>
      </c>
      <c r="J224" s="3">
        <f t="shared" si="56"/>
        <v>39.142091152815013</v>
      </c>
    </row>
    <row r="225" spans="1:10">
      <c r="A225" t="s">
        <v>85</v>
      </c>
      <c r="G225">
        <f t="shared" si="47"/>
        <v>0</v>
      </c>
    </row>
    <row r="226" spans="1:10">
      <c r="A226" t="s">
        <v>156</v>
      </c>
      <c r="B226" t="s">
        <v>9</v>
      </c>
      <c r="C226" t="s">
        <v>10</v>
      </c>
      <c r="G226">
        <f t="shared" si="47"/>
        <v>0</v>
      </c>
    </row>
    <row r="227" spans="1:10">
      <c r="A227">
        <v>145</v>
      </c>
      <c r="B227">
        <v>171</v>
      </c>
      <c r="C227">
        <v>57</v>
      </c>
      <c r="G227">
        <f t="shared" si="47"/>
        <v>373</v>
      </c>
      <c r="H227" s="3">
        <f t="shared" ref="H227:J227" si="57">A227*100/$G227</f>
        <v>38.873994638069703</v>
      </c>
      <c r="I227" s="3">
        <f t="shared" si="57"/>
        <v>45.844504021447719</v>
      </c>
      <c r="J227" s="3">
        <f t="shared" si="57"/>
        <v>15.281501340482574</v>
      </c>
    </row>
    <row r="228" spans="1:10">
      <c r="A228" t="s">
        <v>86</v>
      </c>
      <c r="G228">
        <f t="shared" si="47"/>
        <v>0</v>
      </c>
    </row>
    <row r="229" spans="1:10">
      <c r="A229" t="s">
        <v>156</v>
      </c>
      <c r="B229" t="s">
        <v>9</v>
      </c>
      <c r="C229" t="s">
        <v>10</v>
      </c>
      <c r="G229">
        <f t="shared" si="47"/>
        <v>0</v>
      </c>
    </row>
    <row r="230" spans="1:10">
      <c r="A230">
        <v>116</v>
      </c>
      <c r="B230">
        <v>156</v>
      </c>
      <c r="C230">
        <v>101</v>
      </c>
      <c r="G230">
        <f t="shared" si="47"/>
        <v>373</v>
      </c>
      <c r="H230" s="3">
        <f t="shared" ref="H230:J230" si="58">A230*100/$G230</f>
        <v>31.099195710455763</v>
      </c>
      <c r="I230" s="3">
        <f t="shared" si="58"/>
        <v>41.8230563002681</v>
      </c>
      <c r="J230" s="3">
        <f t="shared" si="58"/>
        <v>27.077747989276141</v>
      </c>
    </row>
    <row r="231" spans="1:10">
      <c r="A231" t="s">
        <v>87</v>
      </c>
      <c r="G231">
        <f t="shared" si="47"/>
        <v>0</v>
      </c>
    </row>
    <row r="232" spans="1:10">
      <c r="A232" t="s">
        <v>156</v>
      </c>
      <c r="B232" t="s">
        <v>9</v>
      </c>
      <c r="C232" t="s">
        <v>10</v>
      </c>
      <c r="G232">
        <f t="shared" si="47"/>
        <v>0</v>
      </c>
    </row>
    <row r="233" spans="1:10">
      <c r="A233">
        <v>124</v>
      </c>
      <c r="B233">
        <v>148</v>
      </c>
      <c r="C233">
        <v>101</v>
      </c>
      <c r="G233">
        <f t="shared" si="47"/>
        <v>373</v>
      </c>
      <c r="H233" s="3">
        <f t="shared" ref="H233:J233" si="59">A233*100/$G233</f>
        <v>33.243967828418228</v>
      </c>
      <c r="I233" s="3">
        <f t="shared" si="59"/>
        <v>39.678284182305632</v>
      </c>
      <c r="J233" s="3">
        <f t="shared" si="59"/>
        <v>27.077747989276141</v>
      </c>
    </row>
    <row r="234" spans="1:10">
      <c r="A234" t="s">
        <v>88</v>
      </c>
      <c r="G234">
        <f t="shared" si="47"/>
        <v>0</v>
      </c>
    </row>
    <row r="235" spans="1:10">
      <c r="A235" t="s">
        <v>156</v>
      </c>
      <c r="B235" t="s">
        <v>9</v>
      </c>
      <c r="C235" t="s">
        <v>10</v>
      </c>
      <c r="G235">
        <f t="shared" si="47"/>
        <v>0</v>
      </c>
    </row>
    <row r="236" spans="1:10">
      <c r="A236">
        <v>107</v>
      </c>
      <c r="B236">
        <v>98</v>
      </c>
      <c r="C236">
        <v>168</v>
      </c>
      <c r="G236">
        <f t="shared" si="47"/>
        <v>373</v>
      </c>
      <c r="H236" s="3">
        <f t="shared" ref="H236:J236" si="60">A236*100/$G236</f>
        <v>28.68632707774799</v>
      </c>
      <c r="I236" s="3">
        <f t="shared" si="60"/>
        <v>26.273458445040216</v>
      </c>
      <c r="J236" s="3">
        <f t="shared" si="60"/>
        <v>45.040214477211798</v>
      </c>
    </row>
    <row r="237" spans="1:10">
      <c r="A237" t="s">
        <v>89</v>
      </c>
      <c r="G237">
        <f t="shared" si="47"/>
        <v>0</v>
      </c>
    </row>
    <row r="238" spans="1:10">
      <c r="A238" t="s">
        <v>156</v>
      </c>
      <c r="B238" t="s">
        <v>9</v>
      </c>
      <c r="C238" t="s">
        <v>10</v>
      </c>
      <c r="G238">
        <f t="shared" si="47"/>
        <v>0</v>
      </c>
    </row>
    <row r="239" spans="1:10">
      <c r="A239">
        <v>114</v>
      </c>
      <c r="B239">
        <v>194</v>
      </c>
      <c r="C239">
        <v>65</v>
      </c>
      <c r="G239">
        <f t="shared" si="47"/>
        <v>373</v>
      </c>
      <c r="H239" s="3">
        <f t="shared" ref="H239:J239" si="61">A239*100/$G239</f>
        <v>30.563002680965148</v>
      </c>
      <c r="I239" s="3">
        <f t="shared" si="61"/>
        <v>52.010723860589813</v>
      </c>
      <c r="J239" s="3">
        <f t="shared" si="61"/>
        <v>17.426273458445039</v>
      </c>
    </row>
    <row r="240" spans="1:10">
      <c r="A240" t="s">
        <v>90</v>
      </c>
      <c r="G240">
        <f t="shared" si="47"/>
        <v>0</v>
      </c>
    </row>
    <row r="241" spans="1:10">
      <c r="A241" t="s">
        <v>156</v>
      </c>
      <c r="B241" t="s">
        <v>9</v>
      </c>
      <c r="C241" t="s">
        <v>10</v>
      </c>
      <c r="G241">
        <f t="shared" si="47"/>
        <v>0</v>
      </c>
    </row>
    <row r="242" spans="1:10">
      <c r="A242">
        <v>110</v>
      </c>
      <c r="B242">
        <v>184</v>
      </c>
      <c r="C242">
        <v>79</v>
      </c>
      <c r="G242">
        <f t="shared" si="47"/>
        <v>373</v>
      </c>
      <c r="H242" s="3">
        <f t="shared" ref="H242:J242" si="62">A242*100/$G242</f>
        <v>29.490616621983914</v>
      </c>
      <c r="I242" s="3">
        <f t="shared" si="62"/>
        <v>49.329758713136727</v>
      </c>
      <c r="J242" s="3">
        <f t="shared" si="62"/>
        <v>21.179624664879356</v>
      </c>
    </row>
    <row r="243" spans="1:10">
      <c r="A243" t="s">
        <v>157</v>
      </c>
    </row>
    <row r="244" spans="1:10">
      <c r="A244" t="s">
        <v>158</v>
      </c>
      <c r="B244" t="s">
        <v>159</v>
      </c>
    </row>
    <row r="245" spans="1:10">
      <c r="A245" t="s">
        <v>160</v>
      </c>
      <c r="B245">
        <v>373</v>
      </c>
    </row>
    <row r="246" spans="1:10">
      <c r="A246" t="s">
        <v>164</v>
      </c>
    </row>
    <row r="247" spans="1:10">
      <c r="A247" t="s">
        <v>161</v>
      </c>
      <c r="B247" t="s">
        <v>162</v>
      </c>
      <c r="C247" t="s">
        <v>158</v>
      </c>
    </row>
    <row r="248" spans="1:10">
      <c r="A248">
        <v>0</v>
      </c>
      <c r="B248" t="s">
        <v>163</v>
      </c>
      <c r="C248" t="s">
        <v>163</v>
      </c>
    </row>
  </sheetData>
  <conditionalFormatting sqref="H1:M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workbookViewId="0"/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7" width="8.83203125" customWidth="1"/>
    <col min="8" max="8" width="5.6640625" customWidth="1"/>
    <col min="9" max="9" width="11" customWidth="1"/>
  </cols>
  <sheetData>
    <row r="1" spans="1:11">
      <c r="A1" s="1" t="s">
        <v>100</v>
      </c>
    </row>
    <row r="3" spans="1:11">
      <c r="A3" t="s">
        <v>11</v>
      </c>
      <c r="H3" t="s">
        <v>93</v>
      </c>
      <c r="I3" t="s">
        <v>94</v>
      </c>
    </row>
    <row r="4" spans="1:11">
      <c r="A4" t="s">
        <v>156</v>
      </c>
      <c r="B4" t="s">
        <v>0</v>
      </c>
      <c r="C4" t="s">
        <v>1</v>
      </c>
    </row>
    <row r="5" spans="1:11">
      <c r="A5">
        <v>0</v>
      </c>
      <c r="B5">
        <v>13</v>
      </c>
      <c r="C5">
        <v>352</v>
      </c>
      <c r="H5">
        <f>SUM(A5:G5)</f>
        <v>365</v>
      </c>
      <c r="I5" s="3">
        <f>A5*100/$H5</f>
        <v>0</v>
      </c>
      <c r="J5" s="3">
        <f>B5*100/$H5</f>
        <v>3.5616438356164384</v>
      </c>
      <c r="K5" s="3">
        <f>C5*100/$H5</f>
        <v>96.438356164383563</v>
      </c>
    </row>
    <row r="6" spans="1:11">
      <c r="A6" t="s">
        <v>12</v>
      </c>
      <c r="I6" s="3"/>
      <c r="J6" s="3"/>
    </row>
    <row r="7" spans="1:11">
      <c r="A7" t="s">
        <v>156</v>
      </c>
      <c r="B7" t="s">
        <v>2</v>
      </c>
      <c r="C7" t="s">
        <v>3</v>
      </c>
      <c r="I7" s="3"/>
      <c r="J7" s="3"/>
    </row>
    <row r="8" spans="1:11">
      <c r="A8">
        <v>0</v>
      </c>
      <c r="B8">
        <v>0</v>
      </c>
      <c r="C8">
        <v>365</v>
      </c>
      <c r="H8">
        <f t="shared" ref="H8:H68" si="0">SUM(A8:G8)</f>
        <v>365</v>
      </c>
      <c r="I8" s="3">
        <f>A8*100/$H8</f>
        <v>0</v>
      </c>
      <c r="J8" s="3">
        <f>B8*100/$H8</f>
        <v>0</v>
      </c>
      <c r="K8" s="3">
        <f>C8*100/$H8</f>
        <v>100</v>
      </c>
    </row>
    <row r="9" spans="1:11">
      <c r="A9" t="s">
        <v>13</v>
      </c>
      <c r="I9" s="3"/>
      <c r="J9" s="3"/>
    </row>
    <row r="10" spans="1:11">
      <c r="A10" t="s">
        <v>156</v>
      </c>
      <c r="B10" t="s">
        <v>2</v>
      </c>
      <c r="C10" t="s">
        <v>3</v>
      </c>
      <c r="I10" s="3"/>
      <c r="J10" s="3"/>
    </row>
    <row r="11" spans="1:11">
      <c r="A11">
        <v>0</v>
      </c>
      <c r="B11">
        <v>325</v>
      </c>
      <c r="C11">
        <v>40</v>
      </c>
      <c r="H11">
        <f t="shared" si="0"/>
        <v>365</v>
      </c>
      <c r="I11" s="3">
        <f>A11*100/$H11</f>
        <v>0</v>
      </c>
      <c r="J11" s="3">
        <f>B11*100/$H11</f>
        <v>89.041095890410958</v>
      </c>
      <c r="K11" s="3">
        <f>C11*100/$H11</f>
        <v>10.95890410958904</v>
      </c>
    </row>
    <row r="12" spans="1:11">
      <c r="A12" t="s">
        <v>14</v>
      </c>
      <c r="I12" s="3"/>
      <c r="J12" s="3"/>
    </row>
    <row r="13" spans="1:11">
      <c r="A13" t="s">
        <v>156</v>
      </c>
      <c r="B13" t="s">
        <v>2</v>
      </c>
      <c r="C13" t="s">
        <v>3</v>
      </c>
      <c r="I13" s="3"/>
      <c r="J13" s="3"/>
    </row>
    <row r="14" spans="1:11">
      <c r="A14">
        <v>0</v>
      </c>
      <c r="B14">
        <v>197</v>
      </c>
      <c r="C14">
        <v>168</v>
      </c>
      <c r="H14">
        <f t="shared" si="0"/>
        <v>365</v>
      </c>
      <c r="I14" s="3">
        <f>A14*100/$H14</f>
        <v>0</v>
      </c>
      <c r="J14" s="3">
        <f>B14*100/$H14</f>
        <v>53.972602739726028</v>
      </c>
      <c r="K14" s="3">
        <f>C14*100/$H14</f>
        <v>46.027397260273972</v>
      </c>
    </row>
    <row r="15" spans="1:11">
      <c r="A15" t="s">
        <v>15</v>
      </c>
      <c r="I15" s="3"/>
      <c r="J15" s="3"/>
    </row>
    <row r="16" spans="1:11">
      <c r="A16" t="s">
        <v>156</v>
      </c>
      <c r="B16" t="s">
        <v>2</v>
      </c>
      <c r="C16" t="s">
        <v>3</v>
      </c>
      <c r="I16" s="3"/>
      <c r="J16" s="3"/>
    </row>
    <row r="17" spans="1:11">
      <c r="A17">
        <v>0</v>
      </c>
      <c r="B17">
        <v>194</v>
      </c>
      <c r="C17">
        <v>171</v>
      </c>
      <c r="H17">
        <f t="shared" si="0"/>
        <v>365</v>
      </c>
      <c r="I17" s="3">
        <f>A17*100/$H17</f>
        <v>0</v>
      </c>
      <c r="J17" s="3">
        <f>B17*100/$H17</f>
        <v>53.150684931506852</v>
      </c>
      <c r="K17" s="3">
        <f>C17*100/$H17</f>
        <v>46.849315068493148</v>
      </c>
    </row>
    <row r="18" spans="1:11">
      <c r="A18" t="s">
        <v>16</v>
      </c>
      <c r="I18" s="3"/>
      <c r="J18" s="3"/>
    </row>
    <row r="19" spans="1:11">
      <c r="A19" t="s">
        <v>156</v>
      </c>
      <c r="B19" t="s">
        <v>2</v>
      </c>
      <c r="C19" t="s">
        <v>3</v>
      </c>
      <c r="I19" s="3"/>
      <c r="J19" s="3"/>
    </row>
    <row r="20" spans="1:11">
      <c r="A20">
        <v>0</v>
      </c>
      <c r="B20">
        <v>313</v>
      </c>
      <c r="C20">
        <v>52</v>
      </c>
      <c r="H20">
        <f t="shared" si="0"/>
        <v>365</v>
      </c>
      <c r="I20" s="3">
        <f>A20*100/$H20</f>
        <v>0</v>
      </c>
      <c r="J20" s="3">
        <f>B20*100/$H20</f>
        <v>85.753424657534254</v>
      </c>
      <c r="K20" s="3">
        <f>C20*100/$H20</f>
        <v>14.246575342465754</v>
      </c>
    </row>
    <row r="21" spans="1:11">
      <c r="A21" t="s">
        <v>17</v>
      </c>
      <c r="I21" s="3"/>
      <c r="J21" s="3"/>
    </row>
    <row r="22" spans="1:11">
      <c r="A22" t="s">
        <v>156</v>
      </c>
      <c r="B22" t="s">
        <v>2</v>
      </c>
      <c r="C22" t="s">
        <v>3</v>
      </c>
      <c r="I22" s="3"/>
      <c r="J22" s="3"/>
    </row>
    <row r="23" spans="1:11">
      <c r="A23">
        <v>0</v>
      </c>
      <c r="B23">
        <v>328</v>
      </c>
      <c r="C23">
        <v>37</v>
      </c>
      <c r="H23">
        <f t="shared" si="0"/>
        <v>365</v>
      </c>
      <c r="I23" s="3">
        <f>A23*100/$H23</f>
        <v>0</v>
      </c>
      <c r="J23" s="3">
        <f>B23*100/$H23</f>
        <v>89.863013698630141</v>
      </c>
      <c r="K23" s="3">
        <f>C23*100/$H23</f>
        <v>10.136986301369863</v>
      </c>
    </row>
    <row r="24" spans="1:11">
      <c r="A24" t="s">
        <v>18</v>
      </c>
      <c r="I24" s="3"/>
      <c r="J24" s="3"/>
    </row>
    <row r="25" spans="1:11">
      <c r="A25" t="s">
        <v>156</v>
      </c>
      <c r="B25" t="s">
        <v>2</v>
      </c>
      <c r="C25" t="s">
        <v>3</v>
      </c>
      <c r="I25" s="3"/>
      <c r="J25" s="3"/>
    </row>
    <row r="26" spans="1:11">
      <c r="A26">
        <v>0</v>
      </c>
      <c r="B26">
        <v>278</v>
      </c>
      <c r="C26">
        <v>87</v>
      </c>
      <c r="H26">
        <f t="shared" si="0"/>
        <v>365</v>
      </c>
      <c r="I26" s="3">
        <f>A26*100/$H26</f>
        <v>0</v>
      </c>
      <c r="J26" s="3">
        <f>B26*100/$H26</f>
        <v>76.164383561643831</v>
      </c>
      <c r="K26" s="3">
        <f>C26*100/$H26</f>
        <v>23.835616438356166</v>
      </c>
    </row>
    <row r="27" spans="1:11">
      <c r="A27" t="s">
        <v>19</v>
      </c>
      <c r="I27" s="3"/>
      <c r="J27" s="3"/>
    </row>
    <row r="28" spans="1:11">
      <c r="A28" t="s">
        <v>156</v>
      </c>
      <c r="B28" t="s">
        <v>2</v>
      </c>
      <c r="C28" t="s">
        <v>3</v>
      </c>
      <c r="I28" s="3"/>
      <c r="J28" s="3"/>
    </row>
    <row r="29" spans="1:11">
      <c r="A29">
        <v>0</v>
      </c>
      <c r="B29">
        <v>334</v>
      </c>
      <c r="C29">
        <v>31</v>
      </c>
      <c r="H29">
        <f t="shared" si="0"/>
        <v>365</v>
      </c>
      <c r="I29" s="3">
        <f>A29*100/$H29</f>
        <v>0</v>
      </c>
      <c r="J29" s="3">
        <f>B29*100/$H29</f>
        <v>91.506849315068493</v>
      </c>
      <c r="K29" s="3">
        <f>C29*100/$H29</f>
        <v>8.493150684931507</v>
      </c>
    </row>
    <row r="30" spans="1:11">
      <c r="A30" t="s">
        <v>20</v>
      </c>
      <c r="I30" s="3"/>
      <c r="J30" s="3"/>
    </row>
    <row r="31" spans="1:11">
      <c r="A31" t="s">
        <v>156</v>
      </c>
      <c r="B31" t="s">
        <v>2</v>
      </c>
      <c r="C31" t="s">
        <v>3</v>
      </c>
      <c r="I31" s="3"/>
      <c r="J31" s="3"/>
    </row>
    <row r="32" spans="1:11">
      <c r="A32">
        <v>21</v>
      </c>
      <c r="B32">
        <v>265</v>
      </c>
      <c r="C32">
        <v>79</v>
      </c>
      <c r="H32">
        <f t="shared" si="0"/>
        <v>365</v>
      </c>
      <c r="I32" s="3">
        <f>A32*100/$H32</f>
        <v>5.7534246575342465</v>
      </c>
      <c r="J32" s="3">
        <f>B32*100/$H32</f>
        <v>72.602739726027394</v>
      </c>
      <c r="K32" s="3">
        <f>C32*100/$H32</f>
        <v>21.643835616438356</v>
      </c>
    </row>
    <row r="33" spans="1:11">
      <c r="A33" t="s">
        <v>21</v>
      </c>
      <c r="I33" s="3"/>
      <c r="J33" s="3"/>
    </row>
    <row r="34" spans="1:11">
      <c r="A34" t="s">
        <v>156</v>
      </c>
      <c r="B34" t="s">
        <v>2</v>
      </c>
      <c r="C34" t="s">
        <v>3</v>
      </c>
      <c r="I34" s="3"/>
      <c r="J34" s="3"/>
    </row>
    <row r="35" spans="1:11">
      <c r="A35">
        <v>21</v>
      </c>
      <c r="B35">
        <v>275</v>
      </c>
      <c r="C35">
        <v>69</v>
      </c>
      <c r="H35">
        <f t="shared" si="0"/>
        <v>365</v>
      </c>
      <c r="I35" s="3">
        <f>A35*100/$H35</f>
        <v>5.7534246575342465</v>
      </c>
      <c r="J35" s="3">
        <f>B35*100/$H35</f>
        <v>75.342465753424662</v>
      </c>
      <c r="K35" s="3">
        <f>C35*100/$H35</f>
        <v>18.904109589041095</v>
      </c>
    </row>
    <row r="36" spans="1:11">
      <c r="A36" t="s">
        <v>22</v>
      </c>
      <c r="I36" s="3"/>
      <c r="J36" s="3"/>
    </row>
    <row r="37" spans="1:11">
      <c r="A37" t="s">
        <v>156</v>
      </c>
      <c r="B37" t="s">
        <v>2</v>
      </c>
      <c r="C37" t="s">
        <v>3</v>
      </c>
      <c r="I37" s="3"/>
      <c r="J37" s="3"/>
    </row>
    <row r="38" spans="1:11">
      <c r="A38">
        <v>21</v>
      </c>
      <c r="B38">
        <v>231</v>
      </c>
      <c r="C38">
        <v>113</v>
      </c>
      <c r="H38">
        <f t="shared" si="0"/>
        <v>365</v>
      </c>
      <c r="I38" s="3">
        <f>A38*100/$H38</f>
        <v>5.7534246575342465</v>
      </c>
      <c r="J38" s="3">
        <f>B38*100/$H38</f>
        <v>63.287671232876711</v>
      </c>
      <c r="K38" s="3">
        <f>C38*100/$H38</f>
        <v>30.958904109589042</v>
      </c>
    </row>
    <row r="39" spans="1:11">
      <c r="A39" t="s">
        <v>23</v>
      </c>
      <c r="I39" s="3"/>
      <c r="J39" s="3"/>
    </row>
    <row r="40" spans="1:11">
      <c r="A40" t="s">
        <v>156</v>
      </c>
      <c r="B40" t="s">
        <v>2</v>
      </c>
      <c r="C40" t="s">
        <v>3</v>
      </c>
      <c r="I40" s="3"/>
      <c r="J40" s="3"/>
    </row>
    <row r="41" spans="1:11">
      <c r="A41">
        <v>21</v>
      </c>
      <c r="B41">
        <v>237</v>
      </c>
      <c r="C41">
        <v>107</v>
      </c>
      <c r="H41">
        <f t="shared" si="0"/>
        <v>365</v>
      </c>
      <c r="I41" s="3">
        <f>A41*100/$H41</f>
        <v>5.7534246575342465</v>
      </c>
      <c r="J41" s="3">
        <f>B41*100/$H41</f>
        <v>64.93150684931507</v>
      </c>
      <c r="K41" s="3">
        <f>C41*100/$H41</f>
        <v>29.315068493150687</v>
      </c>
    </row>
    <row r="42" spans="1:11">
      <c r="A42" t="s">
        <v>24</v>
      </c>
      <c r="I42" s="3"/>
      <c r="J42" s="3"/>
    </row>
    <row r="43" spans="1:11">
      <c r="A43" t="s">
        <v>156</v>
      </c>
      <c r="B43" t="s">
        <v>2</v>
      </c>
      <c r="C43" t="s">
        <v>3</v>
      </c>
      <c r="I43" s="3"/>
      <c r="J43" s="3"/>
    </row>
    <row r="44" spans="1:11">
      <c r="A44">
        <v>21</v>
      </c>
      <c r="B44">
        <v>316</v>
      </c>
      <c r="C44">
        <v>28</v>
      </c>
      <c r="H44">
        <f t="shared" si="0"/>
        <v>365</v>
      </c>
      <c r="I44" s="3">
        <f>A44*100/$H44</f>
        <v>5.7534246575342465</v>
      </c>
      <c r="J44" s="3">
        <f>B44*100/$H44</f>
        <v>86.575342465753423</v>
      </c>
      <c r="K44" s="3">
        <f>C44*100/$H44</f>
        <v>7.6712328767123283</v>
      </c>
    </row>
    <row r="45" spans="1:11">
      <c r="A45" t="s">
        <v>25</v>
      </c>
      <c r="I45" s="3"/>
      <c r="J45" s="3"/>
    </row>
    <row r="46" spans="1:11">
      <c r="A46" t="s">
        <v>156</v>
      </c>
      <c r="B46" t="s">
        <v>2</v>
      </c>
      <c r="C46" t="s">
        <v>3</v>
      </c>
      <c r="I46" s="3"/>
      <c r="J46" s="3"/>
    </row>
    <row r="47" spans="1:11">
      <c r="A47">
        <v>21</v>
      </c>
      <c r="B47">
        <v>292</v>
      </c>
      <c r="C47">
        <v>52</v>
      </c>
      <c r="H47">
        <f t="shared" si="0"/>
        <v>365</v>
      </c>
      <c r="I47" s="3">
        <f>A47*100/$H47</f>
        <v>5.7534246575342465</v>
      </c>
      <c r="J47" s="3">
        <f>B47*100/$H47</f>
        <v>80</v>
      </c>
      <c r="K47" s="3">
        <f>C47*100/$H47</f>
        <v>14.246575342465754</v>
      </c>
    </row>
    <row r="48" spans="1:11">
      <c r="A48" t="s">
        <v>26</v>
      </c>
      <c r="I48" s="3"/>
      <c r="J48" s="3"/>
    </row>
    <row r="49" spans="1:14">
      <c r="A49" t="s">
        <v>156</v>
      </c>
      <c r="B49" t="s">
        <v>2</v>
      </c>
      <c r="C49" t="s">
        <v>3</v>
      </c>
      <c r="I49" s="3"/>
      <c r="J49" s="3"/>
    </row>
    <row r="50" spans="1:14">
      <c r="A50">
        <v>21</v>
      </c>
      <c r="B50">
        <v>298</v>
      </c>
      <c r="C50">
        <v>46</v>
      </c>
      <c r="H50">
        <f t="shared" si="0"/>
        <v>365</v>
      </c>
      <c r="I50" s="3">
        <f>A50*100/$H50</f>
        <v>5.7534246575342465</v>
      </c>
      <c r="J50" s="3">
        <f>B50*100/$H50</f>
        <v>81.643835616438352</v>
      </c>
      <c r="K50" s="3">
        <f>C50*100/$H50</f>
        <v>12.602739726027398</v>
      </c>
    </row>
    <row r="51" spans="1:14">
      <c r="A51" t="s">
        <v>27</v>
      </c>
      <c r="I51" s="3"/>
      <c r="J51" s="3"/>
    </row>
    <row r="52" spans="1:14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I52" s="3"/>
      <c r="J52" s="3"/>
    </row>
    <row r="53" spans="1:14">
      <c r="A53">
        <v>62</v>
      </c>
      <c r="B53">
        <v>231</v>
      </c>
      <c r="C53">
        <v>58</v>
      </c>
      <c r="D53">
        <v>8</v>
      </c>
      <c r="E53">
        <v>3</v>
      </c>
      <c r="F53">
        <v>3</v>
      </c>
      <c r="H53">
        <f t="shared" si="0"/>
        <v>365</v>
      </c>
      <c r="I53" s="3">
        <f>A53*100/$H53</f>
        <v>16.986301369863014</v>
      </c>
      <c r="J53" s="3">
        <f>B53*100/$H53</f>
        <v>63.287671232876711</v>
      </c>
      <c r="K53" s="3">
        <f>C53*100/$H53</f>
        <v>15.890410958904109</v>
      </c>
      <c r="L53" s="3">
        <f>D53*100/$H53</f>
        <v>2.1917808219178081</v>
      </c>
      <c r="M53" s="3">
        <f>E53*100/$H53</f>
        <v>0.82191780821917804</v>
      </c>
      <c r="N53" s="3">
        <f>G53*100/$H53</f>
        <v>0</v>
      </c>
    </row>
    <row r="54" spans="1:14">
      <c r="A54" t="s">
        <v>28</v>
      </c>
      <c r="I54" s="3"/>
      <c r="J54" s="3"/>
    </row>
    <row r="55" spans="1:14">
      <c r="A55" t="s">
        <v>4</v>
      </c>
      <c r="B55" t="s">
        <v>5</v>
      </c>
      <c r="C55" t="s">
        <v>6</v>
      </c>
      <c r="D55" t="s">
        <v>7</v>
      </c>
      <c r="E55" t="s">
        <v>165</v>
      </c>
      <c r="F55" t="s">
        <v>156</v>
      </c>
      <c r="I55" s="3"/>
      <c r="J55" s="3"/>
    </row>
    <row r="56" spans="1:14">
      <c r="A56">
        <v>63</v>
      </c>
      <c r="B56">
        <v>38</v>
      </c>
      <c r="C56">
        <v>103</v>
      </c>
      <c r="D56">
        <v>90</v>
      </c>
      <c r="E56">
        <v>63</v>
      </c>
      <c r="F56">
        <v>8</v>
      </c>
      <c r="H56">
        <f t="shared" si="0"/>
        <v>365</v>
      </c>
      <c r="I56" s="3">
        <f>A56*100/$H56</f>
        <v>17.260273972602739</v>
      </c>
      <c r="J56" s="3">
        <f>B56*100/$H56</f>
        <v>10.41095890410959</v>
      </c>
      <c r="K56" s="3">
        <f>C56*100/$H56</f>
        <v>28.219178082191782</v>
      </c>
      <c r="L56" s="3">
        <f>D56*100/$H56</f>
        <v>24.657534246575342</v>
      </c>
      <c r="M56" s="3">
        <f>E56*100/$H56</f>
        <v>17.260273972602739</v>
      </c>
      <c r="N56" s="3">
        <f>G56*100/$H56</f>
        <v>0</v>
      </c>
    </row>
    <row r="57" spans="1:14">
      <c r="A57" t="s">
        <v>29</v>
      </c>
      <c r="I57" s="3"/>
      <c r="J57" s="3"/>
    </row>
    <row r="58" spans="1:14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I58" s="3"/>
      <c r="J58" s="3"/>
    </row>
    <row r="59" spans="1:14">
      <c r="A59">
        <v>64</v>
      </c>
      <c r="B59">
        <v>93</v>
      </c>
      <c r="C59">
        <v>153</v>
      </c>
      <c r="D59">
        <v>39</v>
      </c>
      <c r="E59">
        <v>15</v>
      </c>
      <c r="F59">
        <v>1</v>
      </c>
      <c r="H59">
        <f t="shared" si="0"/>
        <v>365</v>
      </c>
      <c r="I59" s="3">
        <f>A59*100/$H59</f>
        <v>17.534246575342465</v>
      </c>
      <c r="J59" s="3">
        <f>B59*100/$H59</f>
        <v>25.479452054794521</v>
      </c>
      <c r="K59" s="3">
        <f>C59*100/$H59</f>
        <v>41.917808219178085</v>
      </c>
      <c r="L59" s="3">
        <f>D59*100/$H59</f>
        <v>10.684931506849315</v>
      </c>
      <c r="M59" s="3">
        <f>E59*100/$H59</f>
        <v>4.1095890410958908</v>
      </c>
      <c r="N59" s="3">
        <f>G59*100/$H59</f>
        <v>0</v>
      </c>
    </row>
    <row r="60" spans="1:14">
      <c r="A60" t="s">
        <v>30</v>
      </c>
      <c r="I60" s="3"/>
      <c r="J60" s="3"/>
    </row>
    <row r="61" spans="1:14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I61" s="3"/>
      <c r="J61" s="3"/>
    </row>
    <row r="62" spans="1:14">
      <c r="A62">
        <v>65</v>
      </c>
      <c r="B62">
        <v>42</v>
      </c>
      <c r="C62">
        <v>153</v>
      </c>
      <c r="D62">
        <v>74</v>
      </c>
      <c r="E62">
        <v>28</v>
      </c>
      <c r="F62">
        <v>3</v>
      </c>
      <c r="H62">
        <f t="shared" si="0"/>
        <v>365</v>
      </c>
      <c r="I62" s="3">
        <f>A62*100/$H62</f>
        <v>17.80821917808219</v>
      </c>
      <c r="J62" s="3">
        <f>B62*100/$H62</f>
        <v>11.506849315068493</v>
      </c>
      <c r="K62" s="3">
        <f>C62*100/$H62</f>
        <v>41.917808219178085</v>
      </c>
      <c r="L62" s="3">
        <f>D62*100/$H62</f>
        <v>20.273972602739725</v>
      </c>
      <c r="M62" s="3">
        <f>E62*100/$H62</f>
        <v>7.6712328767123283</v>
      </c>
      <c r="N62" s="3">
        <f>G62*100/$H62</f>
        <v>0</v>
      </c>
    </row>
    <row r="63" spans="1:14">
      <c r="A63" t="s">
        <v>31</v>
      </c>
      <c r="I63" s="3"/>
      <c r="J63" s="3"/>
    </row>
    <row r="64" spans="1:14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I64" s="3"/>
      <c r="J64" s="3"/>
    </row>
    <row r="65" spans="1:14">
      <c r="A65">
        <v>64</v>
      </c>
      <c r="B65">
        <v>28</v>
      </c>
      <c r="C65">
        <v>118</v>
      </c>
      <c r="D65">
        <v>102</v>
      </c>
      <c r="E65">
        <v>46</v>
      </c>
      <c r="F65">
        <v>7</v>
      </c>
      <c r="H65">
        <f t="shared" si="0"/>
        <v>365</v>
      </c>
      <c r="I65" s="3">
        <f>A65*100/$H65</f>
        <v>17.534246575342465</v>
      </c>
      <c r="J65" s="3">
        <f>B65*100/$H65</f>
        <v>7.6712328767123283</v>
      </c>
      <c r="K65" s="3">
        <f>C65*100/$H65</f>
        <v>32.328767123287669</v>
      </c>
      <c r="L65" s="3">
        <f>D65*100/$H65</f>
        <v>27.945205479452056</v>
      </c>
      <c r="M65" s="3">
        <f>E65*100/$H65</f>
        <v>12.602739726027398</v>
      </c>
      <c r="N65" s="3">
        <f>G65*100/$H65</f>
        <v>0</v>
      </c>
    </row>
    <row r="66" spans="1:14">
      <c r="A66" t="s">
        <v>32</v>
      </c>
      <c r="I66" s="3"/>
      <c r="J66" s="3"/>
    </row>
    <row r="67" spans="1:14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I67" s="3"/>
      <c r="J67" s="3"/>
    </row>
    <row r="68" spans="1:14">
      <c r="A68">
        <v>64</v>
      </c>
      <c r="B68">
        <v>9</v>
      </c>
      <c r="C68">
        <v>73</v>
      </c>
      <c r="D68">
        <v>148</v>
      </c>
      <c r="E68">
        <v>64</v>
      </c>
      <c r="F68">
        <v>7</v>
      </c>
      <c r="H68">
        <f t="shared" si="0"/>
        <v>365</v>
      </c>
      <c r="I68" s="3">
        <f>A68*100/$H68</f>
        <v>17.534246575342465</v>
      </c>
      <c r="J68" s="3">
        <f>B68*100/$H68</f>
        <v>2.4657534246575343</v>
      </c>
      <c r="K68" s="3">
        <f>C68*100/$H68</f>
        <v>20</v>
      </c>
      <c r="L68" s="3">
        <f>D68*100/$H68</f>
        <v>40.547945205479451</v>
      </c>
      <c r="M68" s="3">
        <f>E68*100/$H68</f>
        <v>17.534246575342465</v>
      </c>
      <c r="N68" s="3">
        <f>G68*100/$H68</f>
        <v>0</v>
      </c>
    </row>
    <row r="69" spans="1:14">
      <c r="A69" t="s">
        <v>33</v>
      </c>
      <c r="I69" s="3"/>
      <c r="J69" s="3"/>
    </row>
    <row r="70" spans="1:14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I70" s="3"/>
      <c r="J70" s="3"/>
    </row>
    <row r="71" spans="1:14">
      <c r="A71">
        <v>64</v>
      </c>
      <c r="B71">
        <v>26</v>
      </c>
      <c r="C71">
        <v>131</v>
      </c>
      <c r="D71">
        <v>90</v>
      </c>
      <c r="E71">
        <v>52</v>
      </c>
      <c r="F71">
        <v>2</v>
      </c>
      <c r="H71">
        <f t="shared" ref="H71:H134" si="1">SUM(A71:G71)</f>
        <v>365</v>
      </c>
      <c r="I71" s="3">
        <f>A71*100/$H71</f>
        <v>17.534246575342465</v>
      </c>
      <c r="J71" s="3">
        <f>B71*100/$H71</f>
        <v>7.1232876712328768</v>
      </c>
      <c r="K71" s="3">
        <f>C71*100/$H71</f>
        <v>35.890410958904113</v>
      </c>
      <c r="L71" s="3">
        <f>D71*100/$H71</f>
        <v>24.657534246575342</v>
      </c>
      <c r="M71" s="3">
        <f>E71*100/$H71</f>
        <v>14.246575342465754</v>
      </c>
      <c r="N71" s="3">
        <f>G71*100/$H71</f>
        <v>0</v>
      </c>
    </row>
    <row r="72" spans="1:14">
      <c r="A72" t="s">
        <v>34</v>
      </c>
      <c r="I72" s="3"/>
      <c r="J72" s="3"/>
    </row>
    <row r="73" spans="1:14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I73" s="3"/>
      <c r="J73" s="3"/>
    </row>
    <row r="74" spans="1:14">
      <c r="A74">
        <v>64</v>
      </c>
      <c r="B74">
        <v>139</v>
      </c>
      <c r="C74">
        <v>122</v>
      </c>
      <c r="D74">
        <v>26</v>
      </c>
      <c r="E74">
        <v>13</v>
      </c>
      <c r="F74">
        <v>1</v>
      </c>
      <c r="H74">
        <f t="shared" si="1"/>
        <v>365</v>
      </c>
      <c r="I74" s="3">
        <f>A74*100/$H74</f>
        <v>17.534246575342465</v>
      </c>
      <c r="J74" s="3">
        <f>B74*100/$H74</f>
        <v>38.082191780821915</v>
      </c>
      <c r="K74" s="3">
        <f>C74*100/$H74</f>
        <v>33.424657534246577</v>
      </c>
      <c r="L74" s="3">
        <f>D74*100/$H74</f>
        <v>7.1232876712328768</v>
      </c>
      <c r="M74" s="3">
        <f>E74*100/$H74</f>
        <v>3.5616438356164384</v>
      </c>
      <c r="N74" s="3">
        <f>G74*100/$H74</f>
        <v>0</v>
      </c>
    </row>
    <row r="75" spans="1:14">
      <c r="A75" t="s">
        <v>35</v>
      </c>
      <c r="H75">
        <f t="shared" si="1"/>
        <v>0</v>
      </c>
    </row>
    <row r="76" spans="1:14">
      <c r="A76" t="s">
        <v>156</v>
      </c>
      <c r="B76" t="s">
        <v>9</v>
      </c>
      <c r="C76" t="s">
        <v>10</v>
      </c>
      <c r="H76">
        <f t="shared" si="1"/>
        <v>0</v>
      </c>
    </row>
    <row r="77" spans="1:14">
      <c r="A77">
        <v>95</v>
      </c>
      <c r="B77">
        <v>214</v>
      </c>
      <c r="C77">
        <v>56</v>
      </c>
      <c r="H77">
        <f t="shared" si="1"/>
        <v>365</v>
      </c>
      <c r="I77" s="3">
        <f>A77*100/$H77</f>
        <v>26.027397260273972</v>
      </c>
      <c r="J77" s="3">
        <f>B77*100/$H77</f>
        <v>58.630136986301373</v>
      </c>
      <c r="K77" s="3">
        <f>C77*100/$H77</f>
        <v>15.342465753424657</v>
      </c>
    </row>
    <row r="78" spans="1:14">
      <c r="A78" t="s">
        <v>36</v>
      </c>
      <c r="H78">
        <f t="shared" si="1"/>
        <v>0</v>
      </c>
    </row>
    <row r="79" spans="1:14">
      <c r="A79" t="s">
        <v>156</v>
      </c>
      <c r="B79" t="s">
        <v>9</v>
      </c>
      <c r="C79" t="s">
        <v>10</v>
      </c>
      <c r="H79">
        <f t="shared" si="1"/>
        <v>0</v>
      </c>
    </row>
    <row r="80" spans="1:14">
      <c r="A80">
        <v>99</v>
      </c>
      <c r="B80">
        <v>79</v>
      </c>
      <c r="C80">
        <v>187</v>
      </c>
      <c r="H80">
        <f t="shared" si="1"/>
        <v>365</v>
      </c>
      <c r="I80" s="3">
        <f>A80*100/$H80</f>
        <v>27.123287671232877</v>
      </c>
      <c r="J80" s="3">
        <f>B80*100/$H80</f>
        <v>21.643835616438356</v>
      </c>
      <c r="K80" s="3">
        <f>C80*100/$H80</f>
        <v>51.232876712328768</v>
      </c>
    </row>
    <row r="81" spans="1:11">
      <c r="A81" t="s">
        <v>37</v>
      </c>
      <c r="H81">
        <f t="shared" si="1"/>
        <v>0</v>
      </c>
    </row>
    <row r="82" spans="1:11">
      <c r="A82" t="s">
        <v>156</v>
      </c>
      <c r="B82" t="s">
        <v>9</v>
      </c>
      <c r="C82" t="s">
        <v>10</v>
      </c>
      <c r="H82">
        <f t="shared" si="1"/>
        <v>0</v>
      </c>
    </row>
    <row r="83" spans="1:11">
      <c r="A83">
        <v>107</v>
      </c>
      <c r="B83">
        <v>191</v>
      </c>
      <c r="C83">
        <v>67</v>
      </c>
      <c r="H83">
        <f t="shared" si="1"/>
        <v>365</v>
      </c>
      <c r="I83" s="3">
        <f>A83*100/$H83</f>
        <v>29.315068493150687</v>
      </c>
      <c r="J83" s="3">
        <f>B83*100/$H83</f>
        <v>52.328767123287669</v>
      </c>
      <c r="K83" s="3">
        <f>C83*100/$H83</f>
        <v>18.356164383561644</v>
      </c>
    </row>
    <row r="84" spans="1:11">
      <c r="A84" t="s">
        <v>38</v>
      </c>
      <c r="H84">
        <f t="shared" si="1"/>
        <v>0</v>
      </c>
    </row>
    <row r="85" spans="1:11">
      <c r="A85" t="s">
        <v>156</v>
      </c>
      <c r="B85" t="s">
        <v>9</v>
      </c>
      <c r="C85" t="s">
        <v>10</v>
      </c>
      <c r="H85">
        <f t="shared" si="1"/>
        <v>0</v>
      </c>
    </row>
    <row r="86" spans="1:11">
      <c r="A86">
        <v>95</v>
      </c>
      <c r="B86">
        <v>189</v>
      </c>
      <c r="C86">
        <v>81</v>
      </c>
      <c r="H86">
        <f t="shared" si="1"/>
        <v>365</v>
      </c>
      <c r="I86" s="3">
        <f>A86*100/$H86</f>
        <v>26.027397260273972</v>
      </c>
      <c r="J86" s="3">
        <f>B86*100/$H86</f>
        <v>51.780821917808218</v>
      </c>
      <c r="K86" s="3">
        <f>C86*100/$H86</f>
        <v>22.19178082191781</v>
      </c>
    </row>
    <row r="87" spans="1:11">
      <c r="A87" t="s">
        <v>39</v>
      </c>
      <c r="H87">
        <f t="shared" si="1"/>
        <v>0</v>
      </c>
    </row>
    <row r="88" spans="1:11">
      <c r="A88" t="s">
        <v>156</v>
      </c>
      <c r="B88" t="s">
        <v>9</v>
      </c>
      <c r="C88" t="s">
        <v>10</v>
      </c>
      <c r="H88">
        <f t="shared" si="1"/>
        <v>0</v>
      </c>
    </row>
    <row r="89" spans="1:11">
      <c r="A89">
        <v>94</v>
      </c>
      <c r="B89">
        <v>185</v>
      </c>
      <c r="C89">
        <v>86</v>
      </c>
      <c r="H89">
        <f t="shared" si="1"/>
        <v>365</v>
      </c>
      <c r="I89" s="3">
        <f>A89*100/$H89</f>
        <v>25.753424657534246</v>
      </c>
      <c r="J89" s="3">
        <f>B89*100/$H89</f>
        <v>50.684931506849317</v>
      </c>
      <c r="K89" s="3">
        <f>C89*100/$H89</f>
        <v>23.561643835616437</v>
      </c>
    </row>
    <row r="90" spans="1:11">
      <c r="A90" t="s">
        <v>40</v>
      </c>
      <c r="H90">
        <f t="shared" si="1"/>
        <v>0</v>
      </c>
    </row>
    <row r="91" spans="1:11">
      <c r="A91" t="s">
        <v>156</v>
      </c>
      <c r="B91" t="s">
        <v>9</v>
      </c>
      <c r="C91" t="s">
        <v>10</v>
      </c>
      <c r="H91">
        <f t="shared" si="1"/>
        <v>0</v>
      </c>
    </row>
    <row r="92" spans="1:11">
      <c r="A92">
        <v>94</v>
      </c>
      <c r="B92">
        <v>118</v>
      </c>
      <c r="C92">
        <v>153</v>
      </c>
      <c r="H92">
        <f t="shared" si="1"/>
        <v>365</v>
      </c>
      <c r="I92" s="3">
        <f>A92*100/$H92</f>
        <v>25.753424657534246</v>
      </c>
      <c r="J92" s="3">
        <f>B92*100/$H92</f>
        <v>32.328767123287669</v>
      </c>
      <c r="K92" s="3">
        <f>C92*100/$H92</f>
        <v>41.917808219178085</v>
      </c>
    </row>
    <row r="93" spans="1:11">
      <c r="A93" t="s">
        <v>41</v>
      </c>
      <c r="H93">
        <f t="shared" si="1"/>
        <v>0</v>
      </c>
    </row>
    <row r="94" spans="1:11">
      <c r="A94" t="s">
        <v>156</v>
      </c>
      <c r="B94" t="s">
        <v>9</v>
      </c>
      <c r="C94" t="s">
        <v>10</v>
      </c>
      <c r="H94">
        <f t="shared" si="1"/>
        <v>0</v>
      </c>
    </row>
    <row r="95" spans="1:11">
      <c r="A95">
        <v>113</v>
      </c>
      <c r="B95">
        <v>106</v>
      </c>
      <c r="C95">
        <v>146</v>
      </c>
      <c r="H95">
        <f t="shared" si="1"/>
        <v>365</v>
      </c>
      <c r="I95" s="3">
        <f>A95*100/$H95</f>
        <v>30.958904109589042</v>
      </c>
      <c r="J95" s="3">
        <f>B95*100/$H95</f>
        <v>29.041095890410958</v>
      </c>
      <c r="K95" s="3">
        <f>C95*100/$H95</f>
        <v>40</v>
      </c>
    </row>
    <row r="96" spans="1:11">
      <c r="A96" t="s">
        <v>42</v>
      </c>
      <c r="H96">
        <f t="shared" si="1"/>
        <v>0</v>
      </c>
    </row>
    <row r="97" spans="1:11">
      <c r="A97" t="s">
        <v>156</v>
      </c>
      <c r="B97" t="s">
        <v>9</v>
      </c>
      <c r="C97" t="s">
        <v>10</v>
      </c>
      <c r="H97">
        <f t="shared" si="1"/>
        <v>0</v>
      </c>
    </row>
    <row r="98" spans="1:11">
      <c r="A98">
        <v>108</v>
      </c>
      <c r="B98">
        <v>106</v>
      </c>
      <c r="C98">
        <v>151</v>
      </c>
      <c r="H98">
        <f t="shared" si="1"/>
        <v>365</v>
      </c>
      <c r="I98" s="3">
        <f>A98*100/$H98</f>
        <v>29.589041095890412</v>
      </c>
      <c r="J98" s="3">
        <f>B98*100/$H98</f>
        <v>29.041095890410958</v>
      </c>
      <c r="K98" s="3">
        <f>C98*100/$H98</f>
        <v>41.369863013698627</v>
      </c>
    </row>
    <row r="99" spans="1:11">
      <c r="A99" t="s">
        <v>43</v>
      </c>
      <c r="H99">
        <f t="shared" si="1"/>
        <v>0</v>
      </c>
    </row>
    <row r="100" spans="1:11">
      <c r="A100" t="s">
        <v>156</v>
      </c>
      <c r="B100" t="s">
        <v>9</v>
      </c>
      <c r="C100" t="s">
        <v>10</v>
      </c>
      <c r="H100">
        <f t="shared" si="1"/>
        <v>0</v>
      </c>
    </row>
    <row r="101" spans="1:11">
      <c r="A101">
        <v>106</v>
      </c>
      <c r="B101">
        <v>97</v>
      </c>
      <c r="C101">
        <v>162</v>
      </c>
      <c r="H101">
        <f t="shared" si="1"/>
        <v>365</v>
      </c>
      <c r="I101" s="3">
        <f>A101*100/$H101</f>
        <v>29.041095890410958</v>
      </c>
      <c r="J101" s="3">
        <f>B101*100/$H101</f>
        <v>26.575342465753426</v>
      </c>
      <c r="K101" s="3">
        <f>C101*100/$H101</f>
        <v>44.38356164383562</v>
      </c>
    </row>
    <row r="102" spans="1:11">
      <c r="A102" t="s">
        <v>44</v>
      </c>
      <c r="H102">
        <f t="shared" si="1"/>
        <v>0</v>
      </c>
    </row>
    <row r="103" spans="1:11">
      <c r="A103" t="s">
        <v>156</v>
      </c>
      <c r="B103" t="s">
        <v>9</v>
      </c>
      <c r="C103" t="s">
        <v>10</v>
      </c>
      <c r="H103">
        <f t="shared" si="1"/>
        <v>0</v>
      </c>
    </row>
    <row r="104" spans="1:11">
      <c r="A104">
        <v>109</v>
      </c>
      <c r="B104">
        <v>133</v>
      </c>
      <c r="C104">
        <v>123</v>
      </c>
      <c r="H104">
        <f t="shared" si="1"/>
        <v>365</v>
      </c>
      <c r="I104" s="3">
        <f>A104*100/$H104</f>
        <v>29.863013698630137</v>
      </c>
      <c r="J104" s="3">
        <f>B104*100/$H104</f>
        <v>36.438356164383563</v>
      </c>
      <c r="K104" s="3">
        <f>C104*100/$H104</f>
        <v>33.698630136986303</v>
      </c>
    </row>
    <row r="105" spans="1:11">
      <c r="A105" t="s">
        <v>45</v>
      </c>
      <c r="H105">
        <f t="shared" si="1"/>
        <v>0</v>
      </c>
    </row>
    <row r="106" spans="1:11">
      <c r="A106" t="s">
        <v>156</v>
      </c>
      <c r="B106" t="s">
        <v>9</v>
      </c>
      <c r="C106" t="s">
        <v>10</v>
      </c>
      <c r="H106">
        <f t="shared" si="1"/>
        <v>0</v>
      </c>
    </row>
    <row r="107" spans="1:11">
      <c r="A107">
        <v>101</v>
      </c>
      <c r="B107">
        <v>189</v>
      </c>
      <c r="C107">
        <v>75</v>
      </c>
      <c r="H107">
        <f t="shared" si="1"/>
        <v>365</v>
      </c>
      <c r="I107" s="3">
        <f>A107*100/$H107</f>
        <v>27.671232876712327</v>
      </c>
      <c r="J107" s="3">
        <f>B107*100/$H107</f>
        <v>51.780821917808218</v>
      </c>
      <c r="K107" s="3">
        <f>C107*100/$H107</f>
        <v>20.547945205479451</v>
      </c>
    </row>
    <row r="108" spans="1:11">
      <c r="A108" t="s">
        <v>46</v>
      </c>
      <c r="H108">
        <f t="shared" si="1"/>
        <v>0</v>
      </c>
    </row>
    <row r="109" spans="1:11">
      <c r="A109" t="s">
        <v>156</v>
      </c>
      <c r="B109" t="s">
        <v>9</v>
      </c>
      <c r="C109" t="s">
        <v>10</v>
      </c>
      <c r="H109">
        <f t="shared" si="1"/>
        <v>0</v>
      </c>
    </row>
    <row r="110" spans="1:11">
      <c r="A110">
        <v>102</v>
      </c>
      <c r="B110">
        <v>232</v>
      </c>
      <c r="C110">
        <v>31</v>
      </c>
      <c r="H110">
        <f t="shared" si="1"/>
        <v>365</v>
      </c>
      <c r="I110" s="3">
        <f>A110*100/$H110</f>
        <v>27.945205479452056</v>
      </c>
      <c r="J110" s="3">
        <f>B110*100/$H110</f>
        <v>63.561643835616437</v>
      </c>
      <c r="K110" s="3">
        <f>C110*100/$H110</f>
        <v>8.493150684931507</v>
      </c>
    </row>
    <row r="111" spans="1:11">
      <c r="A111" t="s">
        <v>47</v>
      </c>
      <c r="H111">
        <f t="shared" si="1"/>
        <v>0</v>
      </c>
    </row>
    <row r="112" spans="1:11">
      <c r="A112" t="s">
        <v>156</v>
      </c>
      <c r="B112" t="s">
        <v>9</v>
      </c>
      <c r="C112" t="s">
        <v>10</v>
      </c>
      <c r="H112">
        <f t="shared" si="1"/>
        <v>0</v>
      </c>
    </row>
    <row r="113" spans="1:11">
      <c r="A113">
        <v>101</v>
      </c>
      <c r="B113">
        <v>250</v>
      </c>
      <c r="C113">
        <v>14</v>
      </c>
      <c r="H113">
        <f t="shared" si="1"/>
        <v>365</v>
      </c>
      <c r="I113" s="3">
        <f>A113*100/$H113</f>
        <v>27.671232876712327</v>
      </c>
      <c r="J113" s="3">
        <f>B113*100/$H113</f>
        <v>68.493150684931507</v>
      </c>
      <c r="K113" s="3">
        <f>C113*100/$H113</f>
        <v>3.8356164383561642</v>
      </c>
    </row>
    <row r="114" spans="1:11">
      <c r="A114" t="s">
        <v>48</v>
      </c>
      <c r="H114">
        <f t="shared" si="1"/>
        <v>0</v>
      </c>
    </row>
    <row r="115" spans="1:11">
      <c r="A115" t="s">
        <v>156</v>
      </c>
      <c r="B115" t="s">
        <v>9</v>
      </c>
      <c r="C115" t="s">
        <v>10</v>
      </c>
      <c r="H115">
        <f t="shared" si="1"/>
        <v>0</v>
      </c>
    </row>
    <row r="116" spans="1:11">
      <c r="A116">
        <v>98</v>
      </c>
      <c r="B116">
        <v>229</v>
      </c>
      <c r="C116">
        <v>38</v>
      </c>
      <c r="H116">
        <f t="shared" si="1"/>
        <v>365</v>
      </c>
      <c r="I116" s="3">
        <f>A116*100/$H116</f>
        <v>26.849315068493151</v>
      </c>
      <c r="J116" s="3">
        <f>B116*100/$H116</f>
        <v>62.739726027397261</v>
      </c>
      <c r="K116" s="3">
        <f>C116*100/$H116</f>
        <v>10.41095890410959</v>
      </c>
    </row>
    <row r="117" spans="1:11">
      <c r="A117" t="s">
        <v>49</v>
      </c>
      <c r="H117">
        <f t="shared" si="1"/>
        <v>0</v>
      </c>
    </row>
    <row r="118" spans="1:11">
      <c r="A118" t="s">
        <v>156</v>
      </c>
      <c r="B118" t="s">
        <v>9</v>
      </c>
      <c r="C118" t="s">
        <v>10</v>
      </c>
      <c r="H118">
        <f t="shared" si="1"/>
        <v>0</v>
      </c>
    </row>
    <row r="119" spans="1:11">
      <c r="A119">
        <v>93</v>
      </c>
      <c r="B119">
        <v>249</v>
      </c>
      <c r="C119">
        <v>23</v>
      </c>
      <c r="H119">
        <f t="shared" si="1"/>
        <v>365</v>
      </c>
      <c r="I119" s="3">
        <f>A119*100/$H119</f>
        <v>25.479452054794521</v>
      </c>
      <c r="J119" s="3">
        <f>B119*100/$H119</f>
        <v>68.219178082191775</v>
      </c>
      <c r="K119" s="3">
        <f>C119*100/$H119</f>
        <v>6.3013698630136989</v>
      </c>
    </row>
    <row r="120" spans="1:11">
      <c r="A120" t="s">
        <v>50</v>
      </c>
      <c r="H120">
        <f t="shared" si="1"/>
        <v>0</v>
      </c>
    </row>
    <row r="121" spans="1:11">
      <c r="A121" t="s">
        <v>156</v>
      </c>
      <c r="B121" t="s">
        <v>9</v>
      </c>
      <c r="C121" t="s">
        <v>10</v>
      </c>
      <c r="H121">
        <f t="shared" si="1"/>
        <v>0</v>
      </c>
    </row>
    <row r="122" spans="1:11">
      <c r="A122">
        <v>92</v>
      </c>
      <c r="B122">
        <v>260</v>
      </c>
      <c r="C122">
        <v>13</v>
      </c>
      <c r="H122">
        <f t="shared" si="1"/>
        <v>365</v>
      </c>
      <c r="I122" s="3">
        <f>A122*100/$H122</f>
        <v>25.205479452054796</v>
      </c>
      <c r="J122" s="3">
        <f>B122*100/$H122</f>
        <v>71.232876712328761</v>
      </c>
      <c r="K122" s="3">
        <f>C122*100/$H122</f>
        <v>3.5616438356164384</v>
      </c>
    </row>
    <row r="123" spans="1:11">
      <c r="A123" t="s">
        <v>51</v>
      </c>
      <c r="H123">
        <f t="shared" si="1"/>
        <v>0</v>
      </c>
    </row>
    <row r="124" spans="1:11">
      <c r="A124" t="s">
        <v>156</v>
      </c>
      <c r="B124" t="s">
        <v>9</v>
      </c>
      <c r="C124" t="s">
        <v>10</v>
      </c>
      <c r="H124">
        <f t="shared" si="1"/>
        <v>0</v>
      </c>
    </row>
    <row r="125" spans="1:11">
      <c r="A125">
        <v>106</v>
      </c>
      <c r="B125">
        <v>164</v>
      </c>
      <c r="C125">
        <v>95</v>
      </c>
      <c r="H125">
        <f t="shared" si="1"/>
        <v>365</v>
      </c>
      <c r="I125" s="3">
        <f>A125*100/$H125</f>
        <v>29.041095890410958</v>
      </c>
      <c r="J125" s="3">
        <f>B125*100/$H125</f>
        <v>44.93150684931507</v>
      </c>
      <c r="K125" s="3">
        <f>C125*100/$H125</f>
        <v>26.027397260273972</v>
      </c>
    </row>
    <row r="126" spans="1:11">
      <c r="A126" t="s">
        <v>52</v>
      </c>
      <c r="H126">
        <f t="shared" si="1"/>
        <v>0</v>
      </c>
    </row>
    <row r="127" spans="1:11">
      <c r="A127" t="s">
        <v>156</v>
      </c>
      <c r="B127" t="s">
        <v>9</v>
      </c>
      <c r="C127" t="s">
        <v>10</v>
      </c>
      <c r="H127">
        <f t="shared" si="1"/>
        <v>0</v>
      </c>
    </row>
    <row r="128" spans="1:11">
      <c r="A128">
        <v>108</v>
      </c>
      <c r="B128">
        <v>116</v>
      </c>
      <c r="C128">
        <v>141</v>
      </c>
      <c r="H128">
        <f t="shared" si="1"/>
        <v>365</v>
      </c>
      <c r="I128" s="3">
        <f>A128*100/$H128</f>
        <v>29.589041095890412</v>
      </c>
      <c r="J128" s="3">
        <f>B128*100/$H128</f>
        <v>31.780821917808218</v>
      </c>
      <c r="K128" s="3">
        <f>C128*100/$H128</f>
        <v>38.630136986301373</v>
      </c>
    </row>
    <row r="129" spans="1:11">
      <c r="A129" t="s">
        <v>53</v>
      </c>
      <c r="H129">
        <f t="shared" si="1"/>
        <v>0</v>
      </c>
    </row>
    <row r="130" spans="1:11">
      <c r="A130" t="s">
        <v>156</v>
      </c>
      <c r="B130" t="s">
        <v>9</v>
      </c>
      <c r="C130" t="s">
        <v>10</v>
      </c>
      <c r="H130">
        <f t="shared" si="1"/>
        <v>0</v>
      </c>
    </row>
    <row r="131" spans="1:11">
      <c r="A131">
        <v>119</v>
      </c>
      <c r="B131">
        <v>223</v>
      </c>
      <c r="C131">
        <v>23</v>
      </c>
      <c r="H131">
        <f t="shared" si="1"/>
        <v>365</v>
      </c>
      <c r="I131" s="3">
        <f>A131*100/$H131</f>
        <v>32.602739726027394</v>
      </c>
      <c r="J131" s="3">
        <f>B131*100/$H131</f>
        <v>61.095890410958901</v>
      </c>
      <c r="K131" s="3">
        <f>C131*100/$H131</f>
        <v>6.3013698630136989</v>
      </c>
    </row>
    <row r="132" spans="1:11">
      <c r="A132" t="s">
        <v>54</v>
      </c>
      <c r="H132">
        <f t="shared" si="1"/>
        <v>0</v>
      </c>
    </row>
    <row r="133" spans="1:11">
      <c r="A133" t="s">
        <v>156</v>
      </c>
      <c r="B133" t="s">
        <v>9</v>
      </c>
      <c r="C133" t="s">
        <v>10</v>
      </c>
      <c r="H133">
        <f t="shared" si="1"/>
        <v>0</v>
      </c>
    </row>
    <row r="134" spans="1:11">
      <c r="A134">
        <v>108</v>
      </c>
      <c r="B134">
        <v>195</v>
      </c>
      <c r="C134">
        <v>62</v>
      </c>
      <c r="H134">
        <f t="shared" si="1"/>
        <v>365</v>
      </c>
      <c r="I134" s="3">
        <f>A134*100/$H134</f>
        <v>29.589041095890412</v>
      </c>
      <c r="J134" s="3">
        <f>B134*100/$H134</f>
        <v>53.424657534246577</v>
      </c>
      <c r="K134" s="3">
        <f>C134*100/$H134</f>
        <v>16.986301369863014</v>
      </c>
    </row>
    <row r="135" spans="1:11">
      <c r="A135" t="s">
        <v>55</v>
      </c>
      <c r="H135">
        <f t="shared" ref="H135:H198" si="2">SUM(A135:G135)</f>
        <v>0</v>
      </c>
    </row>
    <row r="136" spans="1:11">
      <c r="A136" t="s">
        <v>156</v>
      </c>
      <c r="B136" t="s">
        <v>9</v>
      </c>
      <c r="C136" t="s">
        <v>10</v>
      </c>
      <c r="H136">
        <f t="shared" si="2"/>
        <v>0</v>
      </c>
    </row>
    <row r="137" spans="1:11">
      <c r="A137">
        <v>258</v>
      </c>
      <c r="B137">
        <v>63</v>
      </c>
      <c r="C137">
        <v>44</v>
      </c>
      <c r="H137">
        <f t="shared" si="2"/>
        <v>365</v>
      </c>
      <c r="I137" s="3">
        <f>A137*100/$H137</f>
        <v>70.68493150684931</v>
      </c>
      <c r="J137" s="3">
        <f>B137*100/$H137</f>
        <v>17.260273972602739</v>
      </c>
      <c r="K137" s="3">
        <f>C137*100/$H137</f>
        <v>12.054794520547945</v>
      </c>
    </row>
    <row r="138" spans="1:11">
      <c r="A138" t="s">
        <v>56</v>
      </c>
      <c r="H138">
        <f t="shared" si="2"/>
        <v>0</v>
      </c>
    </row>
    <row r="139" spans="1:11">
      <c r="A139" t="s">
        <v>156</v>
      </c>
      <c r="B139" t="s">
        <v>9</v>
      </c>
      <c r="C139" t="s">
        <v>10</v>
      </c>
      <c r="H139">
        <f t="shared" si="2"/>
        <v>0</v>
      </c>
    </row>
    <row r="140" spans="1:11">
      <c r="A140">
        <v>256</v>
      </c>
      <c r="B140">
        <v>59</v>
      </c>
      <c r="C140">
        <v>50</v>
      </c>
      <c r="H140">
        <f t="shared" si="2"/>
        <v>365</v>
      </c>
      <c r="I140" s="3">
        <f>A140*100/$H140</f>
        <v>70.136986301369859</v>
      </c>
      <c r="J140" s="3">
        <f>B140*100/$H140</f>
        <v>16.164383561643834</v>
      </c>
      <c r="K140" s="3">
        <f>C140*100/$H140</f>
        <v>13.698630136986301</v>
      </c>
    </row>
    <row r="141" spans="1:11">
      <c r="A141" t="s">
        <v>57</v>
      </c>
      <c r="H141">
        <f t="shared" si="2"/>
        <v>0</v>
      </c>
    </row>
    <row r="142" spans="1:11">
      <c r="A142" t="s">
        <v>156</v>
      </c>
      <c r="B142" t="s">
        <v>9</v>
      </c>
      <c r="C142" t="s">
        <v>10</v>
      </c>
      <c r="H142">
        <f t="shared" si="2"/>
        <v>0</v>
      </c>
    </row>
    <row r="143" spans="1:11">
      <c r="A143">
        <v>121</v>
      </c>
      <c r="B143">
        <v>134</v>
      </c>
      <c r="C143">
        <v>110</v>
      </c>
      <c r="H143">
        <f t="shared" si="2"/>
        <v>365</v>
      </c>
      <c r="I143" s="3">
        <f>A143*100/$H143</f>
        <v>33.150684931506852</v>
      </c>
      <c r="J143" s="3">
        <f>B143*100/$H143</f>
        <v>36.712328767123289</v>
      </c>
      <c r="K143" s="3">
        <f>C143*100/$H143</f>
        <v>30.136986301369863</v>
      </c>
    </row>
    <row r="144" spans="1:11">
      <c r="A144" t="s">
        <v>58</v>
      </c>
      <c r="H144">
        <f t="shared" si="2"/>
        <v>0</v>
      </c>
    </row>
    <row r="145" spans="1:11">
      <c r="A145" t="s">
        <v>156</v>
      </c>
      <c r="B145" t="s">
        <v>9</v>
      </c>
      <c r="C145" t="s">
        <v>10</v>
      </c>
      <c r="H145">
        <f t="shared" si="2"/>
        <v>0</v>
      </c>
    </row>
    <row r="146" spans="1:11">
      <c r="A146">
        <v>111</v>
      </c>
      <c r="B146">
        <v>110</v>
      </c>
      <c r="C146">
        <v>144</v>
      </c>
      <c r="H146">
        <f t="shared" si="2"/>
        <v>365</v>
      </c>
      <c r="I146" s="3">
        <f>A146*100/$H146</f>
        <v>30.410958904109588</v>
      </c>
      <c r="J146" s="3">
        <f>B146*100/$H146</f>
        <v>30.136986301369863</v>
      </c>
      <c r="K146" s="3">
        <f>C146*100/$H146</f>
        <v>39.452054794520549</v>
      </c>
    </row>
    <row r="147" spans="1:11">
      <c r="A147" t="s">
        <v>59</v>
      </c>
      <c r="H147">
        <f t="shared" si="2"/>
        <v>0</v>
      </c>
    </row>
    <row r="148" spans="1:11">
      <c r="A148" t="s">
        <v>156</v>
      </c>
      <c r="B148" t="s">
        <v>9</v>
      </c>
      <c r="C148" t="s">
        <v>10</v>
      </c>
      <c r="H148">
        <f t="shared" si="2"/>
        <v>0</v>
      </c>
    </row>
    <row r="149" spans="1:11">
      <c r="A149">
        <v>131</v>
      </c>
      <c r="B149">
        <v>192</v>
      </c>
      <c r="C149">
        <v>42</v>
      </c>
      <c r="H149">
        <f t="shared" si="2"/>
        <v>365</v>
      </c>
      <c r="I149" s="3">
        <f>A149*100/$H149</f>
        <v>35.890410958904113</v>
      </c>
      <c r="J149" s="3">
        <f>B149*100/$H149</f>
        <v>52.602739726027394</v>
      </c>
      <c r="K149" s="3">
        <f>C149*100/$H149</f>
        <v>11.506849315068493</v>
      </c>
    </row>
    <row r="150" spans="1:11">
      <c r="A150" t="s">
        <v>60</v>
      </c>
      <c r="H150">
        <f t="shared" si="2"/>
        <v>0</v>
      </c>
    </row>
    <row r="151" spans="1:11">
      <c r="A151" t="s">
        <v>156</v>
      </c>
      <c r="B151" t="s">
        <v>9</v>
      </c>
      <c r="C151" t="s">
        <v>10</v>
      </c>
      <c r="H151">
        <f t="shared" si="2"/>
        <v>0</v>
      </c>
    </row>
    <row r="152" spans="1:11">
      <c r="A152">
        <v>127</v>
      </c>
      <c r="B152">
        <v>190</v>
      </c>
      <c r="C152">
        <v>48</v>
      </c>
      <c r="H152">
        <f t="shared" si="2"/>
        <v>365</v>
      </c>
      <c r="I152" s="3">
        <f>A152*100/$H152</f>
        <v>34.794520547945204</v>
      </c>
      <c r="J152" s="3">
        <f>B152*100/$H152</f>
        <v>52.054794520547944</v>
      </c>
      <c r="K152" s="3">
        <f>C152*100/$H152</f>
        <v>13.150684931506849</v>
      </c>
    </row>
    <row r="153" spans="1:11">
      <c r="A153" t="s">
        <v>61</v>
      </c>
      <c r="H153">
        <f t="shared" si="2"/>
        <v>0</v>
      </c>
    </row>
    <row r="154" spans="1:11">
      <c r="A154" t="s">
        <v>156</v>
      </c>
      <c r="B154" t="s">
        <v>9</v>
      </c>
      <c r="C154" t="s">
        <v>10</v>
      </c>
      <c r="H154">
        <f t="shared" si="2"/>
        <v>0</v>
      </c>
    </row>
    <row r="155" spans="1:11">
      <c r="A155">
        <v>111</v>
      </c>
      <c r="B155">
        <v>228</v>
      </c>
      <c r="C155">
        <v>26</v>
      </c>
      <c r="H155">
        <f t="shared" si="2"/>
        <v>365</v>
      </c>
      <c r="I155" s="3">
        <f>A155*100/$H155</f>
        <v>30.410958904109588</v>
      </c>
      <c r="J155" s="3">
        <f>B155*100/$H155</f>
        <v>62.465753424657535</v>
      </c>
      <c r="K155" s="3">
        <f>C155*100/$H155</f>
        <v>7.1232876712328768</v>
      </c>
    </row>
    <row r="156" spans="1:11">
      <c r="A156" t="s">
        <v>62</v>
      </c>
      <c r="H156">
        <f t="shared" si="2"/>
        <v>0</v>
      </c>
    </row>
    <row r="157" spans="1:11">
      <c r="A157" t="s">
        <v>156</v>
      </c>
      <c r="B157" t="s">
        <v>9</v>
      </c>
      <c r="C157" t="s">
        <v>10</v>
      </c>
      <c r="H157">
        <f t="shared" si="2"/>
        <v>0</v>
      </c>
    </row>
    <row r="158" spans="1:11">
      <c r="A158">
        <v>109</v>
      </c>
      <c r="B158">
        <v>187</v>
      </c>
      <c r="C158">
        <v>69</v>
      </c>
      <c r="H158">
        <f t="shared" si="2"/>
        <v>365</v>
      </c>
      <c r="I158" s="3">
        <f>A158*100/$H158</f>
        <v>29.863013698630137</v>
      </c>
      <c r="J158" s="3">
        <f>B158*100/$H158</f>
        <v>51.232876712328768</v>
      </c>
      <c r="K158" s="3">
        <f>C158*100/$H158</f>
        <v>18.904109589041095</v>
      </c>
    </row>
    <row r="159" spans="1:11">
      <c r="A159" t="s">
        <v>63</v>
      </c>
      <c r="H159">
        <f t="shared" si="2"/>
        <v>0</v>
      </c>
    </row>
    <row r="160" spans="1:11">
      <c r="A160" t="s">
        <v>156</v>
      </c>
      <c r="B160" t="s">
        <v>9</v>
      </c>
      <c r="C160" t="s">
        <v>10</v>
      </c>
      <c r="H160">
        <f t="shared" si="2"/>
        <v>0</v>
      </c>
    </row>
    <row r="161" spans="1:11">
      <c r="A161">
        <v>105</v>
      </c>
      <c r="B161">
        <v>247</v>
      </c>
      <c r="C161">
        <v>13</v>
      </c>
      <c r="H161">
        <f t="shared" si="2"/>
        <v>365</v>
      </c>
      <c r="I161" s="3">
        <f>A161*100/$H161</f>
        <v>28.767123287671232</v>
      </c>
      <c r="J161" s="3">
        <f>B161*100/$H161</f>
        <v>67.671232876712324</v>
      </c>
      <c r="K161" s="3">
        <f>C161*100/$H161</f>
        <v>3.5616438356164384</v>
      </c>
    </row>
    <row r="162" spans="1:11">
      <c r="A162" t="s">
        <v>64</v>
      </c>
      <c r="H162">
        <f t="shared" si="2"/>
        <v>0</v>
      </c>
    </row>
    <row r="163" spans="1:11">
      <c r="A163" t="s">
        <v>156</v>
      </c>
      <c r="B163" t="s">
        <v>9</v>
      </c>
      <c r="C163" t="s">
        <v>10</v>
      </c>
      <c r="H163">
        <f t="shared" si="2"/>
        <v>0</v>
      </c>
    </row>
    <row r="164" spans="1:11">
      <c r="A164">
        <v>109</v>
      </c>
      <c r="B164">
        <v>244</v>
      </c>
      <c r="C164">
        <v>12</v>
      </c>
      <c r="H164">
        <f t="shared" si="2"/>
        <v>365</v>
      </c>
      <c r="I164" s="3">
        <f>A164*100/$H164</f>
        <v>29.863013698630137</v>
      </c>
      <c r="J164" s="3">
        <f>B164*100/$H164</f>
        <v>66.849315068493155</v>
      </c>
      <c r="K164" s="3">
        <f>C164*100/$H164</f>
        <v>3.2876712328767121</v>
      </c>
    </row>
    <row r="165" spans="1:11">
      <c r="A165" t="s">
        <v>65</v>
      </c>
      <c r="H165">
        <f t="shared" si="2"/>
        <v>0</v>
      </c>
    </row>
    <row r="166" spans="1:11">
      <c r="A166" t="s">
        <v>156</v>
      </c>
      <c r="B166" t="s">
        <v>9</v>
      </c>
      <c r="C166" t="s">
        <v>10</v>
      </c>
      <c r="H166">
        <f t="shared" si="2"/>
        <v>0</v>
      </c>
    </row>
    <row r="167" spans="1:11">
      <c r="A167">
        <v>108</v>
      </c>
      <c r="B167">
        <v>246</v>
      </c>
      <c r="C167">
        <v>11</v>
      </c>
      <c r="H167">
        <f t="shared" si="2"/>
        <v>365</v>
      </c>
      <c r="I167" s="3">
        <f>A167*100/$H167</f>
        <v>29.589041095890412</v>
      </c>
      <c r="J167" s="3">
        <f>B167*100/$H167</f>
        <v>67.397260273972606</v>
      </c>
      <c r="K167" s="3">
        <f>C167*100/$H167</f>
        <v>3.0136986301369864</v>
      </c>
    </row>
    <row r="168" spans="1:11">
      <c r="A168" t="s">
        <v>66</v>
      </c>
      <c r="H168">
        <f t="shared" si="2"/>
        <v>0</v>
      </c>
    </row>
    <row r="169" spans="1:11">
      <c r="A169" t="s">
        <v>156</v>
      </c>
      <c r="B169" t="s">
        <v>9</v>
      </c>
      <c r="C169" t="s">
        <v>10</v>
      </c>
      <c r="H169">
        <f t="shared" si="2"/>
        <v>0</v>
      </c>
    </row>
    <row r="170" spans="1:11">
      <c r="A170">
        <v>107</v>
      </c>
      <c r="B170">
        <v>221</v>
      </c>
      <c r="C170">
        <v>37</v>
      </c>
      <c r="H170">
        <f t="shared" si="2"/>
        <v>365</v>
      </c>
      <c r="I170" s="3">
        <f>A170*100/$H170</f>
        <v>29.315068493150687</v>
      </c>
      <c r="J170" s="3">
        <f>B170*100/$H170</f>
        <v>60.547945205479451</v>
      </c>
      <c r="K170" s="3">
        <f>C170*100/$H170</f>
        <v>10.136986301369863</v>
      </c>
    </row>
    <row r="171" spans="1:11">
      <c r="A171" t="s">
        <v>67</v>
      </c>
      <c r="H171">
        <f t="shared" si="2"/>
        <v>0</v>
      </c>
    </row>
    <row r="172" spans="1:11">
      <c r="A172" t="s">
        <v>156</v>
      </c>
      <c r="B172" t="s">
        <v>9</v>
      </c>
      <c r="C172" t="s">
        <v>10</v>
      </c>
      <c r="H172">
        <f t="shared" si="2"/>
        <v>0</v>
      </c>
    </row>
    <row r="173" spans="1:11">
      <c r="A173">
        <v>110</v>
      </c>
      <c r="B173">
        <v>221</v>
      </c>
      <c r="C173">
        <v>34</v>
      </c>
      <c r="H173">
        <f t="shared" si="2"/>
        <v>365</v>
      </c>
      <c r="I173" s="3">
        <f>A173*100/$H173</f>
        <v>30.136986301369863</v>
      </c>
      <c r="J173" s="3">
        <f>B173*100/$H173</f>
        <v>60.547945205479451</v>
      </c>
      <c r="K173" s="3">
        <f>C173*100/$H173</f>
        <v>9.3150684931506849</v>
      </c>
    </row>
    <row r="174" spans="1:11">
      <c r="A174" t="s">
        <v>68</v>
      </c>
      <c r="H174">
        <f t="shared" si="2"/>
        <v>0</v>
      </c>
    </row>
    <row r="175" spans="1:11">
      <c r="A175" t="s">
        <v>156</v>
      </c>
      <c r="B175" t="s">
        <v>9</v>
      </c>
      <c r="C175" t="s">
        <v>10</v>
      </c>
      <c r="H175">
        <f t="shared" si="2"/>
        <v>0</v>
      </c>
    </row>
    <row r="176" spans="1:11">
      <c r="A176">
        <v>109</v>
      </c>
      <c r="B176">
        <v>203</v>
      </c>
      <c r="C176">
        <v>53</v>
      </c>
      <c r="H176">
        <f t="shared" si="2"/>
        <v>365</v>
      </c>
      <c r="I176" s="3">
        <f>A176*100/$H176</f>
        <v>29.863013698630137</v>
      </c>
      <c r="J176" s="3">
        <f>B176*100/$H176</f>
        <v>55.61643835616438</v>
      </c>
      <c r="K176" s="3">
        <f>C176*100/$H176</f>
        <v>14.520547945205479</v>
      </c>
    </row>
    <row r="177" spans="1:11">
      <c r="A177" t="s">
        <v>69</v>
      </c>
      <c r="H177">
        <f t="shared" si="2"/>
        <v>0</v>
      </c>
    </row>
    <row r="178" spans="1:11">
      <c r="A178" t="s">
        <v>156</v>
      </c>
      <c r="B178" t="s">
        <v>9</v>
      </c>
      <c r="C178" t="s">
        <v>10</v>
      </c>
      <c r="H178">
        <f t="shared" si="2"/>
        <v>0</v>
      </c>
    </row>
    <row r="179" spans="1:11">
      <c r="A179">
        <v>124</v>
      </c>
      <c r="B179">
        <v>231</v>
      </c>
      <c r="C179">
        <v>10</v>
      </c>
      <c r="H179">
        <f t="shared" si="2"/>
        <v>365</v>
      </c>
      <c r="I179" s="3">
        <f>A179*100/$H179</f>
        <v>33.972602739726028</v>
      </c>
      <c r="J179" s="3">
        <f>B179*100/$H179</f>
        <v>63.287671232876711</v>
      </c>
      <c r="K179" s="3">
        <f>C179*100/$H179</f>
        <v>2.7397260273972601</v>
      </c>
    </row>
    <row r="180" spans="1:11">
      <c r="A180" t="s">
        <v>70</v>
      </c>
      <c r="H180">
        <f t="shared" si="2"/>
        <v>0</v>
      </c>
    </row>
    <row r="181" spans="1:11">
      <c r="A181" t="s">
        <v>156</v>
      </c>
      <c r="B181" t="s">
        <v>9</v>
      </c>
      <c r="C181" t="s">
        <v>10</v>
      </c>
      <c r="H181">
        <f t="shared" si="2"/>
        <v>0</v>
      </c>
    </row>
    <row r="182" spans="1:11">
      <c r="A182">
        <v>123</v>
      </c>
      <c r="B182">
        <v>235</v>
      </c>
      <c r="C182">
        <v>7</v>
      </c>
      <c r="H182">
        <f t="shared" si="2"/>
        <v>365</v>
      </c>
      <c r="I182" s="3">
        <f>A182*100/$H182</f>
        <v>33.698630136986303</v>
      </c>
      <c r="J182" s="3">
        <f>B182*100/$H182</f>
        <v>64.38356164383562</v>
      </c>
      <c r="K182" s="3">
        <f>C182*100/$H182</f>
        <v>1.9178082191780821</v>
      </c>
    </row>
    <row r="183" spans="1:11">
      <c r="A183" t="s">
        <v>71</v>
      </c>
      <c r="H183">
        <f t="shared" si="2"/>
        <v>0</v>
      </c>
    </row>
    <row r="184" spans="1:11">
      <c r="A184" t="s">
        <v>156</v>
      </c>
      <c r="B184" t="s">
        <v>9</v>
      </c>
      <c r="C184" t="s">
        <v>10</v>
      </c>
      <c r="H184">
        <f t="shared" si="2"/>
        <v>0</v>
      </c>
    </row>
    <row r="185" spans="1:11">
      <c r="A185">
        <v>103</v>
      </c>
      <c r="B185">
        <v>256</v>
      </c>
      <c r="C185">
        <v>6</v>
      </c>
      <c r="H185">
        <f t="shared" si="2"/>
        <v>365</v>
      </c>
      <c r="I185" s="3">
        <f>A185*100/$H185</f>
        <v>28.219178082191782</v>
      </c>
      <c r="J185" s="3">
        <f>B185*100/$H185</f>
        <v>70.136986301369859</v>
      </c>
      <c r="K185" s="3">
        <f>C185*100/$H185</f>
        <v>1.6438356164383561</v>
      </c>
    </row>
    <row r="186" spans="1:11">
      <c r="A186" t="s">
        <v>72</v>
      </c>
      <c r="H186">
        <f t="shared" si="2"/>
        <v>0</v>
      </c>
    </row>
    <row r="187" spans="1:11">
      <c r="A187" t="s">
        <v>156</v>
      </c>
      <c r="B187" t="s">
        <v>9</v>
      </c>
      <c r="C187" t="s">
        <v>10</v>
      </c>
      <c r="H187">
        <f t="shared" si="2"/>
        <v>0</v>
      </c>
    </row>
    <row r="188" spans="1:11">
      <c r="A188">
        <v>106</v>
      </c>
      <c r="B188">
        <v>254</v>
      </c>
      <c r="C188">
        <v>5</v>
      </c>
      <c r="H188">
        <f t="shared" si="2"/>
        <v>365</v>
      </c>
      <c r="I188" s="3">
        <f>A188*100/$H188</f>
        <v>29.041095890410958</v>
      </c>
      <c r="J188" s="3">
        <f>B188*100/$H188</f>
        <v>69.589041095890408</v>
      </c>
      <c r="K188" s="3">
        <f>C188*100/$H188</f>
        <v>1.3698630136986301</v>
      </c>
    </row>
    <row r="189" spans="1:11">
      <c r="A189" t="s">
        <v>73</v>
      </c>
      <c r="H189">
        <f t="shared" si="2"/>
        <v>0</v>
      </c>
    </row>
    <row r="190" spans="1:11">
      <c r="A190" t="s">
        <v>156</v>
      </c>
      <c r="B190" t="s">
        <v>9</v>
      </c>
      <c r="C190" t="s">
        <v>10</v>
      </c>
      <c r="H190">
        <f t="shared" si="2"/>
        <v>0</v>
      </c>
    </row>
    <row r="191" spans="1:11">
      <c r="A191">
        <v>105</v>
      </c>
      <c r="B191">
        <v>254</v>
      </c>
      <c r="C191">
        <v>6</v>
      </c>
      <c r="H191">
        <f t="shared" si="2"/>
        <v>365</v>
      </c>
      <c r="I191" s="3">
        <f>A191*100/$H191</f>
        <v>28.767123287671232</v>
      </c>
      <c r="J191" s="3">
        <f>B191*100/$H191</f>
        <v>69.589041095890408</v>
      </c>
      <c r="K191" s="3">
        <f>C191*100/$H191</f>
        <v>1.6438356164383561</v>
      </c>
    </row>
    <row r="192" spans="1:11">
      <c r="A192" t="s">
        <v>74</v>
      </c>
      <c r="H192">
        <f t="shared" si="2"/>
        <v>0</v>
      </c>
    </row>
    <row r="193" spans="1:11">
      <c r="A193" t="s">
        <v>156</v>
      </c>
      <c r="B193" t="s">
        <v>9</v>
      </c>
      <c r="C193" t="s">
        <v>10</v>
      </c>
      <c r="H193">
        <f t="shared" si="2"/>
        <v>0</v>
      </c>
    </row>
    <row r="194" spans="1:11">
      <c r="A194">
        <v>115</v>
      </c>
      <c r="B194">
        <v>183</v>
      </c>
      <c r="C194">
        <v>67</v>
      </c>
      <c r="H194">
        <f t="shared" si="2"/>
        <v>365</v>
      </c>
      <c r="I194" s="3">
        <f>A194*100/$H194</f>
        <v>31.506849315068493</v>
      </c>
      <c r="J194" s="3">
        <f>B194*100/$H194</f>
        <v>50.136986301369866</v>
      </c>
      <c r="K194" s="3">
        <f>C194*100/$H194</f>
        <v>18.356164383561644</v>
      </c>
    </row>
    <row r="195" spans="1:11">
      <c r="A195" t="s">
        <v>75</v>
      </c>
      <c r="H195">
        <f t="shared" si="2"/>
        <v>0</v>
      </c>
    </row>
    <row r="196" spans="1:11">
      <c r="A196" t="s">
        <v>156</v>
      </c>
      <c r="B196" t="s">
        <v>9</v>
      </c>
      <c r="C196" t="s">
        <v>10</v>
      </c>
      <c r="H196">
        <f t="shared" si="2"/>
        <v>0</v>
      </c>
    </row>
    <row r="197" spans="1:11">
      <c r="A197">
        <v>292</v>
      </c>
      <c r="B197">
        <v>40</v>
      </c>
      <c r="C197">
        <v>33</v>
      </c>
      <c r="H197">
        <f t="shared" si="2"/>
        <v>365</v>
      </c>
      <c r="I197" s="3">
        <f>A197*100/$H197</f>
        <v>80</v>
      </c>
      <c r="J197" s="3">
        <f>B197*100/$H197</f>
        <v>10.95890410958904</v>
      </c>
      <c r="K197" s="3">
        <f>C197*100/$H197</f>
        <v>9.0410958904109595</v>
      </c>
    </row>
    <row r="198" spans="1:11">
      <c r="A198" t="s">
        <v>76</v>
      </c>
      <c r="H198">
        <f t="shared" si="2"/>
        <v>0</v>
      </c>
    </row>
    <row r="199" spans="1:11">
      <c r="A199" t="s">
        <v>156</v>
      </c>
      <c r="B199" t="s">
        <v>9</v>
      </c>
      <c r="C199" t="s">
        <v>10</v>
      </c>
      <c r="H199">
        <f t="shared" ref="H199:H242" si="3">SUM(A199:G199)</f>
        <v>0</v>
      </c>
    </row>
    <row r="200" spans="1:11">
      <c r="A200">
        <v>272</v>
      </c>
      <c r="B200">
        <v>52</v>
      </c>
      <c r="C200">
        <v>41</v>
      </c>
      <c r="H200">
        <f t="shared" si="3"/>
        <v>365</v>
      </c>
      <c r="I200" s="3">
        <f>A200*100/$H200</f>
        <v>74.520547945205479</v>
      </c>
      <c r="J200" s="3">
        <f>B200*100/$H200</f>
        <v>14.246575342465754</v>
      </c>
      <c r="K200" s="3">
        <f>C200*100/$H200</f>
        <v>11.232876712328768</v>
      </c>
    </row>
    <row r="201" spans="1:11">
      <c r="A201" t="s">
        <v>77</v>
      </c>
      <c r="H201">
        <f t="shared" si="3"/>
        <v>0</v>
      </c>
    </row>
    <row r="202" spans="1:11">
      <c r="A202" t="s">
        <v>156</v>
      </c>
      <c r="B202" t="s">
        <v>9</v>
      </c>
      <c r="C202" t="s">
        <v>10</v>
      </c>
      <c r="H202">
        <f t="shared" si="3"/>
        <v>0</v>
      </c>
    </row>
    <row r="203" spans="1:11">
      <c r="A203">
        <v>185</v>
      </c>
      <c r="B203">
        <v>102</v>
      </c>
      <c r="C203">
        <v>78</v>
      </c>
      <c r="H203">
        <f t="shared" si="3"/>
        <v>365</v>
      </c>
      <c r="I203" s="3">
        <f>A203*100/$H203</f>
        <v>50.684931506849317</v>
      </c>
      <c r="J203" s="3">
        <f>B203*100/$H203</f>
        <v>27.945205479452056</v>
      </c>
      <c r="K203" s="3">
        <f>C203*100/$H203</f>
        <v>21.36986301369863</v>
      </c>
    </row>
    <row r="204" spans="1:11">
      <c r="A204" t="s">
        <v>78</v>
      </c>
      <c r="H204">
        <f t="shared" si="3"/>
        <v>0</v>
      </c>
    </row>
    <row r="205" spans="1:11">
      <c r="A205" t="s">
        <v>156</v>
      </c>
      <c r="B205" t="s">
        <v>9</v>
      </c>
      <c r="C205" t="s">
        <v>10</v>
      </c>
      <c r="H205">
        <f t="shared" si="3"/>
        <v>0</v>
      </c>
    </row>
    <row r="206" spans="1:11">
      <c r="A206">
        <v>176</v>
      </c>
      <c r="B206">
        <v>120</v>
      </c>
      <c r="C206">
        <v>69</v>
      </c>
      <c r="H206">
        <f t="shared" si="3"/>
        <v>365</v>
      </c>
      <c r="I206" s="3">
        <f>A206*100/$H206</f>
        <v>48.219178082191782</v>
      </c>
      <c r="J206" s="3">
        <f>B206*100/$H206</f>
        <v>32.876712328767127</v>
      </c>
      <c r="K206" s="3">
        <f>C206*100/$H206</f>
        <v>18.904109589041095</v>
      </c>
    </row>
    <row r="207" spans="1:11">
      <c r="A207" t="s">
        <v>79</v>
      </c>
      <c r="H207">
        <f t="shared" si="3"/>
        <v>0</v>
      </c>
    </row>
    <row r="208" spans="1:11">
      <c r="A208" t="s">
        <v>156</v>
      </c>
      <c r="B208" t="s">
        <v>9</v>
      </c>
      <c r="C208" t="s">
        <v>10</v>
      </c>
      <c r="H208">
        <f t="shared" si="3"/>
        <v>0</v>
      </c>
    </row>
    <row r="209" spans="1:11">
      <c r="A209">
        <v>155</v>
      </c>
      <c r="B209">
        <v>194</v>
      </c>
      <c r="C209">
        <v>16</v>
      </c>
      <c r="H209">
        <f t="shared" si="3"/>
        <v>365</v>
      </c>
      <c r="I209" s="3">
        <f>A209*100/$H209</f>
        <v>42.465753424657535</v>
      </c>
      <c r="J209" s="3">
        <f>B209*100/$H209</f>
        <v>53.150684931506852</v>
      </c>
      <c r="K209" s="3">
        <f>C209*100/$H209</f>
        <v>4.3835616438356162</v>
      </c>
    </row>
    <row r="210" spans="1:11">
      <c r="A210" t="s">
        <v>80</v>
      </c>
      <c r="H210">
        <f t="shared" si="3"/>
        <v>0</v>
      </c>
    </row>
    <row r="211" spans="1:11">
      <c r="A211" t="s">
        <v>156</v>
      </c>
      <c r="B211" t="s">
        <v>9</v>
      </c>
      <c r="C211" t="s">
        <v>10</v>
      </c>
      <c r="H211">
        <f t="shared" si="3"/>
        <v>0</v>
      </c>
    </row>
    <row r="212" spans="1:11">
      <c r="A212">
        <v>144</v>
      </c>
      <c r="B212">
        <v>187</v>
      </c>
      <c r="C212">
        <v>34</v>
      </c>
      <c r="H212">
        <f t="shared" si="3"/>
        <v>365</v>
      </c>
      <c r="I212" s="3">
        <f>A212*100/$H212</f>
        <v>39.452054794520549</v>
      </c>
      <c r="J212" s="3">
        <f>B212*100/$H212</f>
        <v>51.232876712328768</v>
      </c>
      <c r="K212" s="3">
        <f>C212*100/$H212</f>
        <v>9.3150684931506849</v>
      </c>
    </row>
    <row r="213" spans="1:11">
      <c r="A213" t="s">
        <v>81</v>
      </c>
      <c r="H213">
        <f t="shared" si="3"/>
        <v>0</v>
      </c>
    </row>
    <row r="214" spans="1:11">
      <c r="A214" t="s">
        <v>156</v>
      </c>
      <c r="B214" t="s">
        <v>9</v>
      </c>
      <c r="C214" t="s">
        <v>10</v>
      </c>
      <c r="H214">
        <f t="shared" si="3"/>
        <v>0</v>
      </c>
    </row>
    <row r="215" spans="1:11">
      <c r="A215">
        <v>154</v>
      </c>
      <c r="B215">
        <v>139</v>
      </c>
      <c r="C215">
        <v>72</v>
      </c>
      <c r="H215">
        <f t="shared" si="3"/>
        <v>365</v>
      </c>
      <c r="I215" s="3">
        <f>A215*100/$H215</f>
        <v>42.19178082191781</v>
      </c>
      <c r="J215" s="3">
        <f>B215*100/$H215</f>
        <v>38.082191780821915</v>
      </c>
      <c r="K215" s="3">
        <f>C215*100/$H215</f>
        <v>19.726027397260275</v>
      </c>
    </row>
    <row r="216" spans="1:11">
      <c r="A216" t="s">
        <v>82</v>
      </c>
      <c r="H216">
        <f t="shared" si="3"/>
        <v>0</v>
      </c>
    </row>
    <row r="217" spans="1:11">
      <c r="A217" t="s">
        <v>156</v>
      </c>
      <c r="B217" t="s">
        <v>9</v>
      </c>
      <c r="C217" t="s">
        <v>10</v>
      </c>
      <c r="H217">
        <f t="shared" si="3"/>
        <v>0</v>
      </c>
    </row>
    <row r="218" spans="1:11">
      <c r="A218">
        <v>138</v>
      </c>
      <c r="B218">
        <v>178</v>
      </c>
      <c r="C218">
        <v>49</v>
      </c>
      <c r="H218">
        <f t="shared" si="3"/>
        <v>365</v>
      </c>
      <c r="I218" s="3">
        <f>A218*100/$H218</f>
        <v>37.80821917808219</v>
      </c>
      <c r="J218" s="3">
        <f>B218*100/$H218</f>
        <v>48.767123287671232</v>
      </c>
      <c r="K218" s="3">
        <f>C218*100/$H218</f>
        <v>13.424657534246576</v>
      </c>
    </row>
    <row r="219" spans="1:11">
      <c r="A219" t="s">
        <v>83</v>
      </c>
      <c r="H219">
        <f t="shared" si="3"/>
        <v>0</v>
      </c>
    </row>
    <row r="220" spans="1:11">
      <c r="A220" t="s">
        <v>156</v>
      </c>
      <c r="B220" t="s">
        <v>9</v>
      </c>
      <c r="C220" t="s">
        <v>10</v>
      </c>
      <c r="H220">
        <f t="shared" si="3"/>
        <v>0</v>
      </c>
    </row>
    <row r="221" spans="1:11">
      <c r="A221">
        <v>124</v>
      </c>
      <c r="B221">
        <v>185</v>
      </c>
      <c r="C221">
        <v>56</v>
      </c>
      <c r="H221">
        <f t="shared" si="3"/>
        <v>365</v>
      </c>
      <c r="I221" s="3">
        <f>A221*100/$H221</f>
        <v>33.972602739726028</v>
      </c>
      <c r="J221" s="3">
        <f>B221*100/$H221</f>
        <v>50.684931506849317</v>
      </c>
      <c r="K221" s="3">
        <f>C221*100/$H221</f>
        <v>15.342465753424657</v>
      </c>
    </row>
    <row r="222" spans="1:11">
      <c r="A222" t="s">
        <v>84</v>
      </c>
      <c r="H222">
        <f t="shared" si="3"/>
        <v>0</v>
      </c>
    </row>
    <row r="223" spans="1:11">
      <c r="A223" t="s">
        <v>156</v>
      </c>
      <c r="B223" t="s">
        <v>9</v>
      </c>
      <c r="C223" t="s">
        <v>10</v>
      </c>
      <c r="H223">
        <f t="shared" si="3"/>
        <v>0</v>
      </c>
    </row>
    <row r="224" spans="1:11">
      <c r="A224">
        <v>118</v>
      </c>
      <c r="B224">
        <v>117</v>
      </c>
      <c r="C224">
        <v>130</v>
      </c>
      <c r="H224">
        <f t="shared" si="3"/>
        <v>365</v>
      </c>
      <c r="I224" s="3">
        <f>A224*100/$H224</f>
        <v>32.328767123287669</v>
      </c>
      <c r="J224" s="3">
        <f>B224*100/$H224</f>
        <v>32.054794520547944</v>
      </c>
      <c r="K224" s="3">
        <f>C224*100/$H224</f>
        <v>35.61643835616438</v>
      </c>
    </row>
    <row r="225" spans="1:11">
      <c r="A225" t="s">
        <v>85</v>
      </c>
      <c r="H225">
        <f t="shared" si="3"/>
        <v>0</v>
      </c>
    </row>
    <row r="226" spans="1:11">
      <c r="A226" t="s">
        <v>156</v>
      </c>
      <c r="B226" t="s">
        <v>9</v>
      </c>
      <c r="C226" t="s">
        <v>10</v>
      </c>
      <c r="H226">
        <f t="shared" si="3"/>
        <v>0</v>
      </c>
    </row>
    <row r="227" spans="1:11">
      <c r="A227">
        <v>157</v>
      </c>
      <c r="B227">
        <v>160</v>
      </c>
      <c r="C227">
        <v>48</v>
      </c>
      <c r="H227">
        <f t="shared" si="3"/>
        <v>365</v>
      </c>
      <c r="I227" s="3">
        <f>A227*100/$H227</f>
        <v>43.013698630136986</v>
      </c>
      <c r="J227" s="3">
        <f>B227*100/$H227</f>
        <v>43.835616438356162</v>
      </c>
      <c r="K227" s="3">
        <f>C227*100/$H227</f>
        <v>13.150684931506849</v>
      </c>
    </row>
    <row r="228" spans="1:11">
      <c r="A228" t="s">
        <v>86</v>
      </c>
      <c r="H228">
        <f t="shared" si="3"/>
        <v>0</v>
      </c>
    </row>
    <row r="229" spans="1:11">
      <c r="A229" t="s">
        <v>156</v>
      </c>
      <c r="B229" t="s">
        <v>9</v>
      </c>
      <c r="C229" t="s">
        <v>10</v>
      </c>
      <c r="H229">
        <f t="shared" si="3"/>
        <v>0</v>
      </c>
    </row>
    <row r="230" spans="1:11">
      <c r="A230">
        <v>128</v>
      </c>
      <c r="B230">
        <v>142</v>
      </c>
      <c r="C230">
        <v>95</v>
      </c>
      <c r="H230">
        <f t="shared" si="3"/>
        <v>365</v>
      </c>
      <c r="I230" s="3">
        <f>A230*100/$H230</f>
        <v>35.06849315068493</v>
      </c>
      <c r="J230" s="3">
        <f>B230*100/$H230</f>
        <v>38.904109589041099</v>
      </c>
      <c r="K230" s="3">
        <f>C230*100/$H230</f>
        <v>26.027397260273972</v>
      </c>
    </row>
    <row r="231" spans="1:11">
      <c r="A231" t="s">
        <v>87</v>
      </c>
      <c r="H231">
        <f t="shared" si="3"/>
        <v>0</v>
      </c>
    </row>
    <row r="232" spans="1:11">
      <c r="A232" t="s">
        <v>156</v>
      </c>
      <c r="B232" t="s">
        <v>9</v>
      </c>
      <c r="C232" t="s">
        <v>10</v>
      </c>
      <c r="H232">
        <f t="shared" si="3"/>
        <v>0</v>
      </c>
    </row>
    <row r="233" spans="1:11">
      <c r="A233">
        <v>132</v>
      </c>
      <c r="B233">
        <v>138</v>
      </c>
      <c r="C233">
        <v>95</v>
      </c>
      <c r="H233">
        <f t="shared" si="3"/>
        <v>365</v>
      </c>
      <c r="I233" s="3">
        <f>A233*100/$H233</f>
        <v>36.164383561643838</v>
      </c>
      <c r="J233" s="3">
        <f>B233*100/$H233</f>
        <v>37.80821917808219</v>
      </c>
      <c r="K233" s="3">
        <f>C233*100/$H233</f>
        <v>26.027397260273972</v>
      </c>
    </row>
    <row r="234" spans="1:11">
      <c r="A234" t="s">
        <v>88</v>
      </c>
      <c r="H234">
        <f t="shared" si="3"/>
        <v>0</v>
      </c>
    </row>
    <row r="235" spans="1:11">
      <c r="A235" t="s">
        <v>156</v>
      </c>
      <c r="B235" t="s">
        <v>9</v>
      </c>
      <c r="C235" t="s">
        <v>10</v>
      </c>
      <c r="H235">
        <f t="shared" si="3"/>
        <v>0</v>
      </c>
    </row>
    <row r="236" spans="1:11">
      <c r="A236">
        <v>113</v>
      </c>
      <c r="B236">
        <v>88</v>
      </c>
      <c r="C236">
        <v>164</v>
      </c>
      <c r="H236">
        <f t="shared" si="3"/>
        <v>365</v>
      </c>
      <c r="I236" s="3">
        <f>A236*100/$H236</f>
        <v>30.958904109589042</v>
      </c>
      <c r="J236" s="3">
        <f>B236*100/$H236</f>
        <v>24.109589041095891</v>
      </c>
      <c r="K236" s="3">
        <f>C236*100/$H236</f>
        <v>44.93150684931507</v>
      </c>
    </row>
    <row r="237" spans="1:11">
      <c r="A237" t="s">
        <v>89</v>
      </c>
      <c r="H237">
        <f t="shared" si="3"/>
        <v>0</v>
      </c>
    </row>
    <row r="238" spans="1:11">
      <c r="A238" t="s">
        <v>156</v>
      </c>
      <c r="B238" t="s">
        <v>9</v>
      </c>
      <c r="C238" t="s">
        <v>10</v>
      </c>
      <c r="H238">
        <f t="shared" si="3"/>
        <v>0</v>
      </c>
    </row>
    <row r="239" spans="1:11">
      <c r="A239">
        <v>134</v>
      </c>
      <c r="B239">
        <v>171</v>
      </c>
      <c r="C239">
        <v>60</v>
      </c>
      <c r="H239">
        <f t="shared" si="3"/>
        <v>365</v>
      </c>
      <c r="I239" s="3">
        <f>A239*100/$H239</f>
        <v>36.712328767123289</v>
      </c>
      <c r="J239" s="3">
        <f>B239*100/$H239</f>
        <v>46.849315068493148</v>
      </c>
      <c r="K239" s="3">
        <f>C239*100/$H239</f>
        <v>16.438356164383563</v>
      </c>
    </row>
    <row r="240" spans="1:11">
      <c r="A240" t="s">
        <v>90</v>
      </c>
      <c r="H240">
        <f t="shared" si="3"/>
        <v>0</v>
      </c>
    </row>
    <row r="241" spans="1:11">
      <c r="A241" t="s">
        <v>156</v>
      </c>
      <c r="B241" t="s">
        <v>9</v>
      </c>
      <c r="C241" t="s">
        <v>10</v>
      </c>
      <c r="H241">
        <f t="shared" si="3"/>
        <v>0</v>
      </c>
    </row>
    <row r="242" spans="1:11">
      <c r="A242">
        <v>130</v>
      </c>
      <c r="B242">
        <v>160</v>
      </c>
      <c r="C242">
        <v>75</v>
      </c>
      <c r="H242">
        <f t="shared" si="3"/>
        <v>365</v>
      </c>
      <c r="I242" s="3">
        <f>A242*100/$H242</f>
        <v>35.61643835616438</v>
      </c>
      <c r="J242" s="3">
        <f>B242*100/$H242</f>
        <v>43.835616438356162</v>
      </c>
      <c r="K242" s="3">
        <f>C242*100/$H242</f>
        <v>20.547945205479451</v>
      </c>
    </row>
  </sheetData>
  <conditionalFormatting sqref="I1:N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workbookViewId="0">
      <selection activeCell="A4" sqref="A4"/>
    </sheetView>
  </sheetViews>
  <sheetFormatPr baseColWidth="10" defaultRowHeight="15" x14ac:dyDescent="0"/>
  <cols>
    <col min="1" max="1" width="8.5" customWidth="1"/>
    <col min="2" max="2" width="8.33203125" customWidth="1"/>
    <col min="3" max="4" width="6.1640625" customWidth="1"/>
    <col min="5" max="7" width="8.83203125" customWidth="1"/>
    <col min="8" max="8" width="5.6640625" customWidth="1"/>
    <col min="9" max="9" width="11" customWidth="1"/>
  </cols>
  <sheetData>
    <row r="1" spans="1:11">
      <c r="A1" s="1" t="s">
        <v>101</v>
      </c>
    </row>
    <row r="3" spans="1:11">
      <c r="A3" t="s">
        <v>11</v>
      </c>
      <c r="H3" t="s">
        <v>93</v>
      </c>
      <c r="I3" t="s">
        <v>94</v>
      </c>
    </row>
    <row r="4" spans="1:11">
      <c r="A4" t="s">
        <v>156</v>
      </c>
      <c r="B4" t="s">
        <v>0</v>
      </c>
      <c r="C4" t="s">
        <v>1</v>
      </c>
    </row>
    <row r="5" spans="1:11">
      <c r="A5">
        <v>0</v>
      </c>
      <c r="B5">
        <v>27</v>
      </c>
      <c r="C5">
        <v>596</v>
      </c>
      <c r="H5">
        <f>SUM(A5:G5)</f>
        <v>623</v>
      </c>
      <c r="I5" s="3">
        <f>A5*100/$H5</f>
        <v>0</v>
      </c>
      <c r="J5" s="3">
        <f>B5*100/$H5</f>
        <v>4.3338683788121992</v>
      </c>
      <c r="K5" s="3">
        <f>C5*100/$H5</f>
        <v>95.666131621187802</v>
      </c>
    </row>
    <row r="6" spans="1:11">
      <c r="A6" t="s">
        <v>12</v>
      </c>
      <c r="I6" s="3"/>
      <c r="J6" s="3"/>
    </row>
    <row r="7" spans="1:11">
      <c r="A7" t="s">
        <v>156</v>
      </c>
      <c r="B7" t="s">
        <v>2</v>
      </c>
      <c r="C7" t="s">
        <v>3</v>
      </c>
      <c r="I7" s="3"/>
      <c r="J7" s="3"/>
    </row>
    <row r="8" spans="1:11">
      <c r="A8">
        <v>0</v>
      </c>
      <c r="B8">
        <v>583</v>
      </c>
      <c r="C8">
        <v>40</v>
      </c>
      <c r="H8">
        <f t="shared" ref="H8:H68" si="0">SUM(A8:G8)</f>
        <v>623</v>
      </c>
      <c r="I8" s="3">
        <f>A8*100/$H8</f>
        <v>0</v>
      </c>
      <c r="J8" s="3">
        <f>B8*100/$H8</f>
        <v>93.579454253611559</v>
      </c>
      <c r="K8" s="3">
        <f>C8*100/$H8</f>
        <v>6.4205457463884432</v>
      </c>
    </row>
    <row r="9" spans="1:11">
      <c r="A9" t="s">
        <v>13</v>
      </c>
      <c r="I9" s="3"/>
      <c r="J9" s="3"/>
    </row>
    <row r="10" spans="1:11">
      <c r="A10" t="s">
        <v>156</v>
      </c>
      <c r="B10" t="s">
        <v>2</v>
      </c>
      <c r="C10" t="s">
        <v>3</v>
      </c>
      <c r="I10" s="3"/>
      <c r="J10" s="3"/>
    </row>
    <row r="11" spans="1:11">
      <c r="A11">
        <v>0</v>
      </c>
      <c r="B11">
        <v>0</v>
      </c>
      <c r="C11">
        <v>623</v>
      </c>
      <c r="H11">
        <f t="shared" si="0"/>
        <v>623</v>
      </c>
      <c r="I11" s="3">
        <f>A11*100/$H11</f>
        <v>0</v>
      </c>
      <c r="J11" s="3">
        <f>B11*100/$H11</f>
        <v>0</v>
      </c>
      <c r="K11" s="3">
        <f>C11*100/$H11</f>
        <v>100</v>
      </c>
    </row>
    <row r="12" spans="1:11">
      <c r="A12" t="s">
        <v>14</v>
      </c>
      <c r="I12" s="3"/>
      <c r="J12" s="3"/>
    </row>
    <row r="13" spans="1:11">
      <c r="A13" t="s">
        <v>156</v>
      </c>
      <c r="B13" t="s">
        <v>2</v>
      </c>
      <c r="C13" t="s">
        <v>3</v>
      </c>
      <c r="I13" s="3"/>
      <c r="J13" s="3"/>
    </row>
    <row r="14" spans="1:11">
      <c r="A14">
        <v>0</v>
      </c>
      <c r="B14">
        <v>127</v>
      </c>
      <c r="C14">
        <v>496</v>
      </c>
      <c r="H14">
        <f t="shared" si="0"/>
        <v>623</v>
      </c>
      <c r="I14" s="3">
        <f>A14*100/$H14</f>
        <v>0</v>
      </c>
      <c r="J14" s="3">
        <f>B14*100/$H14</f>
        <v>20.385232744783305</v>
      </c>
      <c r="K14" s="3">
        <f>C14*100/$H14</f>
        <v>79.614767255216691</v>
      </c>
    </row>
    <row r="15" spans="1:11">
      <c r="A15" t="s">
        <v>15</v>
      </c>
      <c r="I15" s="3"/>
      <c r="J15" s="3"/>
    </row>
    <row r="16" spans="1:11">
      <c r="A16" t="s">
        <v>156</v>
      </c>
      <c r="B16" t="s">
        <v>2</v>
      </c>
      <c r="C16" t="s">
        <v>3</v>
      </c>
      <c r="I16" s="3"/>
      <c r="J16" s="3"/>
    </row>
    <row r="17" spans="1:11">
      <c r="A17">
        <v>0</v>
      </c>
      <c r="B17">
        <v>129</v>
      </c>
      <c r="C17">
        <v>494</v>
      </c>
      <c r="H17">
        <f t="shared" si="0"/>
        <v>623</v>
      </c>
      <c r="I17" s="3">
        <f>A17*100/$H17</f>
        <v>0</v>
      </c>
      <c r="J17" s="3">
        <f>B17*100/$H17</f>
        <v>20.70626003210273</v>
      </c>
      <c r="K17" s="3">
        <f>C17*100/$H17</f>
        <v>79.293739967897267</v>
      </c>
    </row>
    <row r="18" spans="1:11">
      <c r="A18" t="s">
        <v>16</v>
      </c>
      <c r="I18" s="3"/>
      <c r="J18" s="3"/>
    </row>
    <row r="19" spans="1:11">
      <c r="A19" t="s">
        <v>156</v>
      </c>
      <c r="B19" t="s">
        <v>2</v>
      </c>
      <c r="C19" t="s">
        <v>3</v>
      </c>
      <c r="I19" s="3"/>
      <c r="J19" s="3"/>
    </row>
    <row r="20" spans="1:11">
      <c r="A20">
        <v>0</v>
      </c>
      <c r="B20">
        <v>403</v>
      </c>
      <c r="C20">
        <v>220</v>
      </c>
      <c r="H20">
        <f t="shared" si="0"/>
        <v>623</v>
      </c>
      <c r="I20" s="3">
        <f>A20*100/$H20</f>
        <v>0</v>
      </c>
      <c r="J20" s="3">
        <f>B20*100/$H20</f>
        <v>64.686998394863565</v>
      </c>
      <c r="K20" s="3">
        <f>C20*100/$H20</f>
        <v>35.313001605136435</v>
      </c>
    </row>
    <row r="21" spans="1:11">
      <c r="A21" t="s">
        <v>17</v>
      </c>
      <c r="I21" s="3"/>
      <c r="J21" s="3"/>
    </row>
    <row r="22" spans="1:11">
      <c r="A22" t="s">
        <v>156</v>
      </c>
      <c r="B22" t="s">
        <v>2</v>
      </c>
      <c r="C22" t="s">
        <v>3</v>
      </c>
      <c r="I22" s="3"/>
      <c r="J22" s="3"/>
    </row>
    <row r="23" spans="1:11">
      <c r="A23">
        <v>0</v>
      </c>
      <c r="B23">
        <v>432</v>
      </c>
      <c r="C23">
        <v>191</v>
      </c>
      <c r="H23">
        <f t="shared" si="0"/>
        <v>623</v>
      </c>
      <c r="I23" s="3">
        <f>A23*100/$H23</f>
        <v>0</v>
      </c>
      <c r="J23" s="3">
        <f>B23*100/$H23</f>
        <v>69.341894060995187</v>
      </c>
      <c r="K23" s="3">
        <f>C23*100/$H23</f>
        <v>30.658105939004816</v>
      </c>
    </row>
    <row r="24" spans="1:11">
      <c r="A24" t="s">
        <v>18</v>
      </c>
      <c r="I24" s="3"/>
      <c r="J24" s="3"/>
    </row>
    <row r="25" spans="1:11">
      <c r="A25" t="s">
        <v>156</v>
      </c>
      <c r="B25" t="s">
        <v>2</v>
      </c>
      <c r="C25" t="s">
        <v>3</v>
      </c>
      <c r="I25" s="3"/>
      <c r="J25" s="3"/>
    </row>
    <row r="26" spans="1:11">
      <c r="A26">
        <v>0</v>
      </c>
      <c r="B26">
        <v>367</v>
      </c>
      <c r="C26">
        <v>256</v>
      </c>
      <c r="H26">
        <f t="shared" si="0"/>
        <v>623</v>
      </c>
      <c r="I26" s="3">
        <f>A26*100/$H26</f>
        <v>0</v>
      </c>
      <c r="J26" s="3">
        <f>B26*100/$H26</f>
        <v>58.908507223113965</v>
      </c>
      <c r="K26" s="3">
        <f>C26*100/$H26</f>
        <v>41.091492776886035</v>
      </c>
    </row>
    <row r="27" spans="1:11">
      <c r="A27" t="s">
        <v>19</v>
      </c>
      <c r="I27" s="3"/>
      <c r="J27" s="3"/>
    </row>
    <row r="28" spans="1:11">
      <c r="A28" t="s">
        <v>156</v>
      </c>
      <c r="B28" t="s">
        <v>2</v>
      </c>
      <c r="C28" t="s">
        <v>3</v>
      </c>
      <c r="I28" s="3"/>
      <c r="J28" s="3"/>
    </row>
    <row r="29" spans="1:11">
      <c r="A29">
        <v>0</v>
      </c>
      <c r="B29">
        <v>565</v>
      </c>
      <c r="C29">
        <v>58</v>
      </c>
      <c r="H29">
        <f t="shared" si="0"/>
        <v>623</v>
      </c>
      <c r="I29" s="3">
        <f>A29*100/$H29</f>
        <v>0</v>
      </c>
      <c r="J29" s="3">
        <f>B29*100/$H29</f>
        <v>90.690208667736755</v>
      </c>
      <c r="K29" s="3">
        <f>C29*100/$H29</f>
        <v>9.3097913322632415</v>
      </c>
    </row>
    <row r="30" spans="1:11">
      <c r="A30" t="s">
        <v>20</v>
      </c>
      <c r="I30" s="3"/>
      <c r="J30" s="3"/>
    </row>
    <row r="31" spans="1:11">
      <c r="A31" t="s">
        <v>156</v>
      </c>
      <c r="B31" t="s">
        <v>2</v>
      </c>
      <c r="C31" t="s">
        <v>3</v>
      </c>
      <c r="I31" s="3"/>
      <c r="J31" s="3"/>
    </row>
    <row r="32" spans="1:11">
      <c r="A32">
        <v>23</v>
      </c>
      <c r="B32">
        <v>466</v>
      </c>
      <c r="C32">
        <v>134</v>
      </c>
      <c r="H32">
        <f t="shared" si="0"/>
        <v>623</v>
      </c>
      <c r="I32" s="3">
        <f>A32*100/$H32</f>
        <v>3.6918138041733548</v>
      </c>
      <c r="J32" s="3">
        <f>B32*100/$H32</f>
        <v>74.799357945425356</v>
      </c>
      <c r="K32" s="3">
        <f>C32*100/$H32</f>
        <v>21.508828250401283</v>
      </c>
    </row>
    <row r="33" spans="1:11">
      <c r="A33" t="s">
        <v>21</v>
      </c>
      <c r="I33" s="3"/>
      <c r="J33" s="3"/>
    </row>
    <row r="34" spans="1:11">
      <c r="A34" t="s">
        <v>156</v>
      </c>
      <c r="B34" t="s">
        <v>2</v>
      </c>
      <c r="C34" t="s">
        <v>3</v>
      </c>
      <c r="I34" s="3"/>
      <c r="J34" s="3"/>
    </row>
    <row r="35" spans="1:11">
      <c r="A35">
        <v>23</v>
      </c>
      <c r="B35">
        <v>458</v>
      </c>
      <c r="C35">
        <v>142</v>
      </c>
      <c r="H35">
        <f t="shared" si="0"/>
        <v>623</v>
      </c>
      <c r="I35" s="3">
        <f>A35*100/$H35</f>
        <v>3.6918138041733548</v>
      </c>
      <c r="J35" s="3">
        <f>B35*100/$H35</f>
        <v>73.515248796147674</v>
      </c>
      <c r="K35" s="3">
        <f>C35*100/$H35</f>
        <v>22.792937399678973</v>
      </c>
    </row>
    <row r="36" spans="1:11">
      <c r="A36" t="s">
        <v>22</v>
      </c>
      <c r="I36" s="3"/>
      <c r="J36" s="3"/>
    </row>
    <row r="37" spans="1:11">
      <c r="A37" t="s">
        <v>156</v>
      </c>
      <c r="B37" t="s">
        <v>2</v>
      </c>
      <c r="C37" t="s">
        <v>3</v>
      </c>
      <c r="I37" s="3"/>
      <c r="J37" s="3"/>
    </row>
    <row r="38" spans="1:11">
      <c r="A38">
        <v>23</v>
      </c>
      <c r="B38">
        <v>310</v>
      </c>
      <c r="C38">
        <v>290</v>
      </c>
      <c r="H38">
        <f t="shared" si="0"/>
        <v>623</v>
      </c>
      <c r="I38" s="3">
        <f>A38*100/$H38</f>
        <v>3.6918138041733548</v>
      </c>
      <c r="J38" s="3">
        <f>B38*100/$H38</f>
        <v>49.759229534510432</v>
      </c>
      <c r="K38" s="3">
        <f>C38*100/$H38</f>
        <v>46.548956661316211</v>
      </c>
    </row>
    <row r="39" spans="1:11">
      <c r="A39" t="s">
        <v>23</v>
      </c>
      <c r="I39" s="3"/>
      <c r="J39" s="3"/>
    </row>
    <row r="40" spans="1:11">
      <c r="A40" t="s">
        <v>156</v>
      </c>
      <c r="B40" t="s">
        <v>2</v>
      </c>
      <c r="C40" t="s">
        <v>3</v>
      </c>
      <c r="I40" s="3"/>
      <c r="J40" s="3"/>
    </row>
    <row r="41" spans="1:11">
      <c r="A41">
        <v>23</v>
      </c>
      <c r="B41">
        <v>326</v>
      </c>
      <c r="C41">
        <v>274</v>
      </c>
      <c r="H41">
        <f t="shared" si="0"/>
        <v>623</v>
      </c>
      <c r="I41" s="3">
        <f>A41*100/$H41</f>
        <v>3.6918138041733548</v>
      </c>
      <c r="J41" s="3">
        <f>B41*100/$H41</f>
        <v>52.327447833065811</v>
      </c>
      <c r="K41" s="3">
        <f>C41*100/$H41</f>
        <v>43.980738362760832</v>
      </c>
    </row>
    <row r="42" spans="1:11">
      <c r="A42" t="s">
        <v>24</v>
      </c>
      <c r="I42" s="3"/>
      <c r="J42" s="3"/>
    </row>
    <row r="43" spans="1:11">
      <c r="A43" t="s">
        <v>156</v>
      </c>
      <c r="B43" t="s">
        <v>2</v>
      </c>
      <c r="C43" t="s">
        <v>3</v>
      </c>
      <c r="I43" s="3"/>
      <c r="J43" s="3"/>
    </row>
    <row r="44" spans="1:11">
      <c r="A44">
        <v>23</v>
      </c>
      <c r="B44">
        <v>488</v>
      </c>
      <c r="C44">
        <v>112</v>
      </c>
      <c r="H44">
        <f t="shared" si="0"/>
        <v>623</v>
      </c>
      <c r="I44" s="3">
        <f>A44*100/$H44</f>
        <v>3.6918138041733548</v>
      </c>
      <c r="J44" s="3">
        <f>B44*100/$H44</f>
        <v>78.330658105939008</v>
      </c>
      <c r="K44" s="3">
        <f>C44*100/$H44</f>
        <v>17.977528089887642</v>
      </c>
    </row>
    <row r="45" spans="1:11">
      <c r="A45" t="s">
        <v>25</v>
      </c>
      <c r="I45" s="3"/>
      <c r="J45" s="3"/>
    </row>
    <row r="46" spans="1:11">
      <c r="A46" t="s">
        <v>156</v>
      </c>
      <c r="B46" t="s">
        <v>2</v>
      </c>
      <c r="C46" t="s">
        <v>3</v>
      </c>
      <c r="I46" s="3"/>
      <c r="J46" s="3"/>
    </row>
    <row r="47" spans="1:11">
      <c r="A47">
        <v>23</v>
      </c>
      <c r="B47">
        <v>418</v>
      </c>
      <c r="C47">
        <v>182</v>
      </c>
      <c r="H47">
        <f t="shared" si="0"/>
        <v>623</v>
      </c>
      <c r="I47" s="3">
        <f>A47*100/$H47</f>
        <v>3.6918138041733548</v>
      </c>
      <c r="J47" s="3">
        <f>B47*100/$H47</f>
        <v>67.094703049759232</v>
      </c>
      <c r="K47" s="3">
        <f>C47*100/$H47</f>
        <v>29.213483146067414</v>
      </c>
    </row>
    <row r="48" spans="1:11">
      <c r="A48" t="s">
        <v>26</v>
      </c>
      <c r="I48" s="3"/>
      <c r="J48" s="3"/>
    </row>
    <row r="49" spans="1:14">
      <c r="A49" t="s">
        <v>156</v>
      </c>
      <c r="B49" t="s">
        <v>2</v>
      </c>
      <c r="C49" t="s">
        <v>3</v>
      </c>
      <c r="I49" s="3"/>
      <c r="J49" s="3"/>
    </row>
    <row r="50" spans="1:14">
      <c r="A50">
        <v>23</v>
      </c>
      <c r="B50">
        <v>551</v>
      </c>
      <c r="C50">
        <v>49</v>
      </c>
      <c r="H50">
        <f t="shared" si="0"/>
        <v>623</v>
      </c>
      <c r="I50" s="3">
        <f>A50*100/$H50</f>
        <v>3.6918138041733548</v>
      </c>
      <c r="J50" s="3">
        <f>B50*100/$H50</f>
        <v>88.4430176565008</v>
      </c>
      <c r="K50" s="3">
        <f>C50*100/$H50</f>
        <v>7.8651685393258424</v>
      </c>
    </row>
    <row r="51" spans="1:14">
      <c r="A51" t="s">
        <v>27</v>
      </c>
      <c r="I51" s="3"/>
      <c r="J51" s="3"/>
    </row>
    <row r="52" spans="1:14">
      <c r="A52" t="s">
        <v>4</v>
      </c>
      <c r="B52" t="s">
        <v>5</v>
      </c>
      <c r="C52" t="s">
        <v>6</v>
      </c>
      <c r="D52" t="s">
        <v>7</v>
      </c>
      <c r="E52" t="s">
        <v>8</v>
      </c>
      <c r="F52" t="s">
        <v>156</v>
      </c>
      <c r="I52" s="3"/>
      <c r="J52" s="3"/>
    </row>
    <row r="53" spans="1:14">
      <c r="A53">
        <v>62</v>
      </c>
      <c r="B53">
        <v>449</v>
      </c>
      <c r="C53">
        <v>96</v>
      </c>
      <c r="D53">
        <v>12</v>
      </c>
      <c r="E53">
        <v>1</v>
      </c>
      <c r="F53">
        <v>3</v>
      </c>
      <c r="H53">
        <f t="shared" si="0"/>
        <v>623</v>
      </c>
      <c r="I53" s="3">
        <f>A53*100/$H53</f>
        <v>9.9518459069020864</v>
      </c>
      <c r="J53" s="3">
        <f>B53*100/$H53</f>
        <v>72.070626003210279</v>
      </c>
      <c r="K53" s="3">
        <f>C53*100/$H53</f>
        <v>15.409309791332264</v>
      </c>
      <c r="L53" s="3">
        <f>D53*100/$H53</f>
        <v>1.926163723916533</v>
      </c>
      <c r="M53" s="3">
        <f>E53*100/$H53</f>
        <v>0.16051364365971107</v>
      </c>
      <c r="N53" s="3">
        <f>G53*100/$H53</f>
        <v>0</v>
      </c>
    </row>
    <row r="54" spans="1:14">
      <c r="A54" t="s">
        <v>28</v>
      </c>
      <c r="I54" s="3"/>
      <c r="J54" s="3"/>
    </row>
    <row r="55" spans="1:14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156</v>
      </c>
      <c r="I55" s="3"/>
      <c r="J55" s="3"/>
    </row>
    <row r="56" spans="1:14">
      <c r="A56">
        <v>62</v>
      </c>
      <c r="B56">
        <v>98</v>
      </c>
      <c r="C56">
        <v>178</v>
      </c>
      <c r="D56">
        <v>131</v>
      </c>
      <c r="E56">
        <v>142</v>
      </c>
      <c r="F56">
        <v>12</v>
      </c>
      <c r="H56">
        <f t="shared" si="0"/>
        <v>623</v>
      </c>
      <c r="I56" s="3">
        <f>A56*100/$H56</f>
        <v>9.9518459069020864</v>
      </c>
      <c r="J56" s="3">
        <f>B56*100/$H56</f>
        <v>15.730337078651685</v>
      </c>
      <c r="K56" s="3">
        <f>C56*100/$H56</f>
        <v>28.571428571428573</v>
      </c>
      <c r="L56" s="3">
        <f>D56*100/$H56</f>
        <v>21.02728731942215</v>
      </c>
      <c r="M56" s="3">
        <f>E56*100/$H56</f>
        <v>22.792937399678973</v>
      </c>
      <c r="N56" s="3">
        <f>G56*100/$H56</f>
        <v>0</v>
      </c>
    </row>
    <row r="57" spans="1:14">
      <c r="A57" t="s">
        <v>29</v>
      </c>
      <c r="I57" s="3"/>
      <c r="J57" s="3"/>
    </row>
    <row r="58" spans="1:14">
      <c r="A58" t="s">
        <v>4</v>
      </c>
      <c r="B58" t="s">
        <v>5</v>
      </c>
      <c r="C58" t="s">
        <v>6</v>
      </c>
      <c r="D58" t="s">
        <v>7</v>
      </c>
      <c r="E58" t="s">
        <v>8</v>
      </c>
      <c r="F58" t="s">
        <v>156</v>
      </c>
      <c r="I58" s="3"/>
      <c r="J58" s="3"/>
    </row>
    <row r="59" spans="1:14">
      <c r="A59">
        <v>63</v>
      </c>
      <c r="B59">
        <v>184</v>
      </c>
      <c r="C59">
        <v>259</v>
      </c>
      <c r="D59">
        <v>72</v>
      </c>
      <c r="E59">
        <v>42</v>
      </c>
      <c r="F59">
        <v>3</v>
      </c>
      <c r="H59">
        <f t="shared" si="0"/>
        <v>623</v>
      </c>
      <c r="I59" s="3">
        <f>A59*100/$H59</f>
        <v>10.112359550561798</v>
      </c>
      <c r="J59" s="3">
        <f>B59*100/$H59</f>
        <v>29.534510433386838</v>
      </c>
      <c r="K59" s="3">
        <f>C59*100/$H59</f>
        <v>41.573033707865171</v>
      </c>
      <c r="L59" s="3">
        <f>D59*100/$H59</f>
        <v>11.556982343499197</v>
      </c>
      <c r="M59" s="3">
        <f>E59*100/$H59</f>
        <v>6.7415730337078648</v>
      </c>
      <c r="N59" s="3">
        <f>G59*100/$H59</f>
        <v>0</v>
      </c>
    </row>
    <row r="60" spans="1:14">
      <c r="A60" t="s">
        <v>30</v>
      </c>
      <c r="I60" s="3"/>
      <c r="J60" s="3"/>
    </row>
    <row r="61" spans="1:14">
      <c r="A61" t="s">
        <v>4</v>
      </c>
      <c r="B61" t="s">
        <v>5</v>
      </c>
      <c r="C61" t="s">
        <v>6</v>
      </c>
      <c r="D61" t="s">
        <v>7</v>
      </c>
      <c r="E61" t="s">
        <v>8</v>
      </c>
      <c r="F61" t="s">
        <v>156</v>
      </c>
      <c r="I61" s="3"/>
      <c r="J61" s="3"/>
    </row>
    <row r="62" spans="1:14">
      <c r="A62">
        <v>63</v>
      </c>
      <c r="B62">
        <v>130</v>
      </c>
      <c r="C62">
        <v>260</v>
      </c>
      <c r="D62">
        <v>117</v>
      </c>
      <c r="E62">
        <v>50</v>
      </c>
      <c r="F62">
        <v>3</v>
      </c>
      <c r="H62">
        <f t="shared" si="0"/>
        <v>623</v>
      </c>
      <c r="I62" s="3">
        <f>A62*100/$H62</f>
        <v>10.112359550561798</v>
      </c>
      <c r="J62" s="3">
        <f>B62*100/$H62</f>
        <v>20.866773675762438</v>
      </c>
      <c r="K62" s="3">
        <f>C62*100/$H62</f>
        <v>41.733547351524876</v>
      </c>
      <c r="L62" s="3">
        <f>D62*100/$H62</f>
        <v>18.780096308186195</v>
      </c>
      <c r="M62" s="3">
        <f>E62*100/$H62</f>
        <v>8.0256821829855536</v>
      </c>
      <c r="N62" s="3">
        <f>G62*100/$H62</f>
        <v>0</v>
      </c>
    </row>
    <row r="63" spans="1:14">
      <c r="A63" t="s">
        <v>31</v>
      </c>
      <c r="I63" s="3"/>
      <c r="J63" s="3"/>
    </row>
    <row r="64" spans="1:14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156</v>
      </c>
      <c r="I64" s="3"/>
      <c r="J64" s="3"/>
    </row>
    <row r="65" spans="1:14">
      <c r="A65">
        <v>63</v>
      </c>
      <c r="B65">
        <v>61</v>
      </c>
      <c r="C65">
        <v>204</v>
      </c>
      <c r="D65">
        <v>183</v>
      </c>
      <c r="E65">
        <v>104</v>
      </c>
      <c r="F65">
        <v>8</v>
      </c>
      <c r="H65">
        <f t="shared" si="0"/>
        <v>623</v>
      </c>
      <c r="I65" s="3">
        <f>A65*100/$H65</f>
        <v>10.112359550561798</v>
      </c>
      <c r="J65" s="3">
        <f>B65*100/$H65</f>
        <v>9.791332263242376</v>
      </c>
      <c r="K65" s="3">
        <f>C65*100/$H65</f>
        <v>32.744783306581063</v>
      </c>
      <c r="L65" s="3">
        <f>D65*100/$H65</f>
        <v>29.373996789727126</v>
      </c>
      <c r="M65" s="3">
        <f>E65*100/$H65</f>
        <v>16.693418940609952</v>
      </c>
      <c r="N65" s="3">
        <f>G65*100/$H65</f>
        <v>0</v>
      </c>
    </row>
    <row r="66" spans="1:14">
      <c r="A66" t="s">
        <v>32</v>
      </c>
      <c r="I66" s="3"/>
      <c r="J66" s="3"/>
    </row>
    <row r="67" spans="1:14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156</v>
      </c>
      <c r="I67" s="3"/>
      <c r="J67" s="3"/>
    </row>
    <row r="68" spans="1:14">
      <c r="A68">
        <v>63</v>
      </c>
      <c r="B68">
        <v>28</v>
      </c>
      <c r="C68">
        <v>155</v>
      </c>
      <c r="D68">
        <v>223</v>
      </c>
      <c r="E68">
        <v>140</v>
      </c>
      <c r="F68">
        <v>14</v>
      </c>
      <c r="H68">
        <f t="shared" si="0"/>
        <v>623</v>
      </c>
      <c r="I68" s="3">
        <f>A68*100/$H68</f>
        <v>10.112359550561798</v>
      </c>
      <c r="J68" s="3">
        <f>B68*100/$H68</f>
        <v>4.4943820224719104</v>
      </c>
      <c r="K68" s="3">
        <f>C68*100/$H68</f>
        <v>24.879614767255216</v>
      </c>
      <c r="L68" s="3">
        <f>D68*100/$H68</f>
        <v>35.794542536115571</v>
      </c>
      <c r="M68" s="3">
        <f>E68*100/$H68</f>
        <v>22.471910112359552</v>
      </c>
      <c r="N68" s="3">
        <f>G68*100/$H68</f>
        <v>0</v>
      </c>
    </row>
    <row r="69" spans="1:14">
      <c r="A69" t="s">
        <v>33</v>
      </c>
      <c r="I69" s="3"/>
      <c r="J69" s="3"/>
    </row>
    <row r="70" spans="1:14">
      <c r="A70" t="s">
        <v>4</v>
      </c>
      <c r="B70" t="s">
        <v>5</v>
      </c>
      <c r="C70" t="s">
        <v>6</v>
      </c>
      <c r="D70" t="s">
        <v>7</v>
      </c>
      <c r="E70" t="s">
        <v>8</v>
      </c>
      <c r="F70" t="s">
        <v>156</v>
      </c>
      <c r="I70" s="3"/>
      <c r="J70" s="3"/>
    </row>
    <row r="71" spans="1:14">
      <c r="A71">
        <v>63</v>
      </c>
      <c r="B71">
        <v>80</v>
      </c>
      <c r="C71">
        <v>206</v>
      </c>
      <c r="D71">
        <v>169</v>
      </c>
      <c r="E71">
        <v>96</v>
      </c>
      <c r="F71">
        <v>9</v>
      </c>
      <c r="H71">
        <f t="shared" ref="H71:H134" si="1">SUM(A71:G71)</f>
        <v>623</v>
      </c>
      <c r="I71" s="3">
        <f>A71*100/$H71</f>
        <v>10.112359550561798</v>
      </c>
      <c r="J71" s="3">
        <f>B71*100/$H71</f>
        <v>12.841091492776886</v>
      </c>
      <c r="K71" s="3">
        <f>C71*100/$H71</f>
        <v>33.06581059390048</v>
      </c>
      <c r="L71" s="3">
        <f>D71*100/$H71</f>
        <v>27.126805778491171</v>
      </c>
      <c r="M71" s="3">
        <f>E71*100/$H71</f>
        <v>15.409309791332264</v>
      </c>
      <c r="N71" s="3">
        <f>G71*100/$H71</f>
        <v>0</v>
      </c>
    </row>
    <row r="72" spans="1:14">
      <c r="A72" t="s">
        <v>34</v>
      </c>
      <c r="I72" s="3"/>
      <c r="J72" s="3"/>
    </row>
    <row r="73" spans="1:14">
      <c r="A73" t="s">
        <v>4</v>
      </c>
      <c r="B73" t="s">
        <v>5</v>
      </c>
      <c r="C73" t="s">
        <v>6</v>
      </c>
      <c r="D73" t="s">
        <v>7</v>
      </c>
      <c r="E73" t="s">
        <v>8</v>
      </c>
      <c r="F73" t="s">
        <v>156</v>
      </c>
      <c r="I73" s="3"/>
      <c r="J73" s="3"/>
    </row>
    <row r="74" spans="1:14">
      <c r="A74">
        <v>63</v>
      </c>
      <c r="B74">
        <v>259</v>
      </c>
      <c r="C74">
        <v>220</v>
      </c>
      <c r="D74">
        <v>50</v>
      </c>
      <c r="E74">
        <v>28</v>
      </c>
      <c r="F74">
        <v>3</v>
      </c>
      <c r="H74">
        <f t="shared" si="1"/>
        <v>623</v>
      </c>
      <c r="I74" s="3">
        <f>A74*100/$H74</f>
        <v>10.112359550561798</v>
      </c>
      <c r="J74" s="3">
        <f>B74*100/$H74</f>
        <v>41.573033707865171</v>
      </c>
      <c r="K74" s="3">
        <f>C74*100/$H74</f>
        <v>35.313001605136435</v>
      </c>
      <c r="L74" s="3">
        <f>D74*100/$H74</f>
        <v>8.0256821829855536</v>
      </c>
      <c r="M74" s="3">
        <f>E74*100/$H74</f>
        <v>4.4943820224719104</v>
      </c>
      <c r="N74" s="3">
        <f>G74*100/$H74</f>
        <v>0</v>
      </c>
    </row>
    <row r="75" spans="1:14">
      <c r="A75" t="s">
        <v>35</v>
      </c>
      <c r="H75">
        <f t="shared" si="1"/>
        <v>0</v>
      </c>
    </row>
    <row r="76" spans="1:14">
      <c r="A76" t="s">
        <v>156</v>
      </c>
      <c r="B76" t="s">
        <v>9</v>
      </c>
      <c r="C76" t="s">
        <v>10</v>
      </c>
      <c r="H76">
        <f t="shared" si="1"/>
        <v>0</v>
      </c>
    </row>
    <row r="77" spans="1:14">
      <c r="A77">
        <v>112</v>
      </c>
      <c r="B77">
        <v>419</v>
      </c>
      <c r="C77">
        <v>92</v>
      </c>
      <c r="H77">
        <f t="shared" si="1"/>
        <v>623</v>
      </c>
      <c r="I77" s="3">
        <f>A77*100/$H77</f>
        <v>17.977528089887642</v>
      </c>
      <c r="J77" s="3">
        <f>B77*100/$H77</f>
        <v>67.255216693418944</v>
      </c>
      <c r="K77" s="3">
        <f>C77*100/$H77</f>
        <v>14.767255216693419</v>
      </c>
    </row>
    <row r="78" spans="1:14">
      <c r="A78" t="s">
        <v>36</v>
      </c>
      <c r="H78">
        <f t="shared" si="1"/>
        <v>0</v>
      </c>
    </row>
    <row r="79" spans="1:14">
      <c r="A79" t="s">
        <v>156</v>
      </c>
      <c r="B79" t="s">
        <v>9</v>
      </c>
      <c r="C79" t="s">
        <v>10</v>
      </c>
      <c r="H79">
        <f t="shared" si="1"/>
        <v>0</v>
      </c>
    </row>
    <row r="80" spans="1:14">
      <c r="A80">
        <v>148</v>
      </c>
      <c r="B80">
        <v>199</v>
      </c>
      <c r="C80">
        <v>276</v>
      </c>
      <c r="H80">
        <f t="shared" si="1"/>
        <v>623</v>
      </c>
      <c r="I80" s="3">
        <f>A80*100/$H80</f>
        <v>23.756019261637238</v>
      </c>
      <c r="J80" s="3">
        <f>B80*100/$H80</f>
        <v>31.942215088282506</v>
      </c>
      <c r="K80" s="3">
        <f>C80*100/$H80</f>
        <v>44.301765650080256</v>
      </c>
    </row>
    <row r="81" spans="1:11">
      <c r="A81" t="s">
        <v>37</v>
      </c>
      <c r="H81">
        <f t="shared" si="1"/>
        <v>0</v>
      </c>
    </row>
    <row r="82" spans="1:11">
      <c r="A82" t="s">
        <v>156</v>
      </c>
      <c r="B82" t="s">
        <v>9</v>
      </c>
      <c r="C82" t="s">
        <v>10</v>
      </c>
      <c r="H82">
        <f t="shared" si="1"/>
        <v>0</v>
      </c>
    </row>
    <row r="83" spans="1:11">
      <c r="A83">
        <v>132</v>
      </c>
      <c r="B83">
        <v>401</v>
      </c>
      <c r="C83">
        <v>90</v>
      </c>
      <c r="H83">
        <f t="shared" si="1"/>
        <v>623</v>
      </c>
      <c r="I83" s="3">
        <f>A83*100/$H83</f>
        <v>21.187800963081862</v>
      </c>
      <c r="J83" s="3">
        <f>B83*100/$H83</f>
        <v>64.365971107544141</v>
      </c>
      <c r="K83" s="3">
        <f>C83*100/$H83</f>
        <v>14.446227929373997</v>
      </c>
    </row>
    <row r="84" spans="1:11">
      <c r="A84" t="s">
        <v>38</v>
      </c>
      <c r="H84">
        <f t="shared" si="1"/>
        <v>0</v>
      </c>
    </row>
    <row r="85" spans="1:11">
      <c r="A85" t="s">
        <v>156</v>
      </c>
      <c r="B85" t="s">
        <v>9</v>
      </c>
      <c r="C85" t="s">
        <v>10</v>
      </c>
      <c r="H85">
        <f t="shared" si="1"/>
        <v>0</v>
      </c>
    </row>
    <row r="86" spans="1:11">
      <c r="A86">
        <v>130</v>
      </c>
      <c r="B86">
        <v>354</v>
      </c>
      <c r="C86">
        <v>139</v>
      </c>
      <c r="H86">
        <f t="shared" si="1"/>
        <v>623</v>
      </c>
      <c r="I86" s="3">
        <f>A86*100/$H86</f>
        <v>20.866773675762438</v>
      </c>
      <c r="J86" s="3">
        <f>B86*100/$H86</f>
        <v>56.821829855537722</v>
      </c>
      <c r="K86" s="3">
        <f>C86*100/$H86</f>
        <v>22.31139646869984</v>
      </c>
    </row>
    <row r="87" spans="1:11">
      <c r="A87" t="s">
        <v>39</v>
      </c>
      <c r="H87">
        <f t="shared" si="1"/>
        <v>0</v>
      </c>
    </row>
    <row r="88" spans="1:11">
      <c r="A88" t="s">
        <v>156</v>
      </c>
      <c r="B88" t="s">
        <v>9</v>
      </c>
      <c r="C88" t="s">
        <v>10</v>
      </c>
      <c r="H88">
        <f t="shared" si="1"/>
        <v>0</v>
      </c>
    </row>
    <row r="89" spans="1:11">
      <c r="A89">
        <v>117</v>
      </c>
      <c r="B89">
        <v>357</v>
      </c>
      <c r="C89">
        <v>149</v>
      </c>
      <c r="H89">
        <f t="shared" si="1"/>
        <v>623</v>
      </c>
      <c r="I89" s="3">
        <f>A89*100/$H89</f>
        <v>18.780096308186195</v>
      </c>
      <c r="J89" s="3">
        <f>B89*100/$H89</f>
        <v>57.303370786516851</v>
      </c>
      <c r="K89" s="3">
        <f>C89*100/$H89</f>
        <v>23.91653290529695</v>
      </c>
    </row>
    <row r="90" spans="1:11">
      <c r="A90" t="s">
        <v>40</v>
      </c>
      <c r="H90">
        <f t="shared" si="1"/>
        <v>0</v>
      </c>
    </row>
    <row r="91" spans="1:11">
      <c r="A91" t="s">
        <v>156</v>
      </c>
      <c r="B91" t="s">
        <v>9</v>
      </c>
      <c r="C91" t="s">
        <v>10</v>
      </c>
      <c r="H91">
        <f t="shared" si="1"/>
        <v>0</v>
      </c>
    </row>
    <row r="92" spans="1:11">
      <c r="A92">
        <v>116</v>
      </c>
      <c r="B92">
        <v>227</v>
      </c>
      <c r="C92">
        <v>280</v>
      </c>
      <c r="H92">
        <f t="shared" si="1"/>
        <v>623</v>
      </c>
      <c r="I92" s="3">
        <f>A92*100/$H92</f>
        <v>18.619582664526483</v>
      </c>
      <c r="J92" s="3">
        <f>B92*100/$H92</f>
        <v>36.436597110754413</v>
      </c>
      <c r="K92" s="3">
        <f>C92*100/$H92</f>
        <v>44.943820224719104</v>
      </c>
    </row>
    <row r="93" spans="1:11">
      <c r="A93" t="s">
        <v>41</v>
      </c>
      <c r="H93">
        <f t="shared" si="1"/>
        <v>0</v>
      </c>
    </row>
    <row r="94" spans="1:11">
      <c r="A94" t="s">
        <v>156</v>
      </c>
      <c r="B94" t="s">
        <v>9</v>
      </c>
      <c r="C94" t="s">
        <v>10</v>
      </c>
      <c r="H94">
        <f t="shared" si="1"/>
        <v>0</v>
      </c>
    </row>
    <row r="95" spans="1:11">
      <c r="A95">
        <v>155</v>
      </c>
      <c r="B95">
        <v>260</v>
      </c>
      <c r="C95">
        <v>208</v>
      </c>
      <c r="H95">
        <f t="shared" si="1"/>
        <v>623</v>
      </c>
      <c r="I95" s="3">
        <f>A95*100/$H95</f>
        <v>24.879614767255216</v>
      </c>
      <c r="J95" s="3">
        <f>B95*100/$H95</f>
        <v>41.733547351524876</v>
      </c>
      <c r="K95" s="3">
        <f>C95*100/$H95</f>
        <v>33.386837881219904</v>
      </c>
    </row>
    <row r="96" spans="1:11">
      <c r="A96" t="s">
        <v>42</v>
      </c>
      <c r="H96">
        <f t="shared" si="1"/>
        <v>0</v>
      </c>
    </row>
    <row r="97" spans="1:11">
      <c r="A97" t="s">
        <v>156</v>
      </c>
      <c r="B97" t="s">
        <v>9</v>
      </c>
      <c r="C97" t="s">
        <v>10</v>
      </c>
      <c r="H97">
        <f t="shared" si="1"/>
        <v>0</v>
      </c>
    </row>
    <row r="98" spans="1:11">
      <c r="A98">
        <v>143</v>
      </c>
      <c r="B98">
        <v>249</v>
      </c>
      <c r="C98">
        <v>231</v>
      </c>
      <c r="H98">
        <f t="shared" si="1"/>
        <v>623</v>
      </c>
      <c r="I98" s="3">
        <f>A98*100/$H98</f>
        <v>22.953451043338685</v>
      </c>
      <c r="J98" s="3">
        <f>B98*100/$H98</f>
        <v>39.967897271268058</v>
      </c>
      <c r="K98" s="3">
        <f>C98*100/$H98</f>
        <v>37.078651685393261</v>
      </c>
    </row>
    <row r="99" spans="1:11">
      <c r="A99" t="s">
        <v>43</v>
      </c>
      <c r="H99">
        <f t="shared" si="1"/>
        <v>0</v>
      </c>
    </row>
    <row r="100" spans="1:11">
      <c r="A100" t="s">
        <v>156</v>
      </c>
      <c r="B100" t="s">
        <v>9</v>
      </c>
      <c r="C100" t="s">
        <v>10</v>
      </c>
      <c r="H100">
        <f t="shared" si="1"/>
        <v>0</v>
      </c>
    </row>
    <row r="101" spans="1:11">
      <c r="A101">
        <v>149</v>
      </c>
      <c r="B101">
        <v>198</v>
      </c>
      <c r="C101">
        <v>276</v>
      </c>
      <c r="H101">
        <f t="shared" si="1"/>
        <v>623</v>
      </c>
      <c r="I101" s="3">
        <f>A101*100/$H101</f>
        <v>23.91653290529695</v>
      </c>
      <c r="J101" s="3">
        <f>B101*100/$H101</f>
        <v>31.781701444622794</v>
      </c>
      <c r="K101" s="3">
        <f>C101*100/$H101</f>
        <v>44.301765650080256</v>
      </c>
    </row>
    <row r="102" spans="1:11">
      <c r="A102" t="s">
        <v>44</v>
      </c>
      <c r="H102">
        <f t="shared" si="1"/>
        <v>0</v>
      </c>
    </row>
    <row r="103" spans="1:11">
      <c r="A103" t="s">
        <v>156</v>
      </c>
      <c r="B103" t="s">
        <v>9</v>
      </c>
      <c r="C103" t="s">
        <v>10</v>
      </c>
      <c r="H103">
        <f t="shared" si="1"/>
        <v>0</v>
      </c>
    </row>
    <row r="104" spans="1:11">
      <c r="A104">
        <v>147</v>
      </c>
      <c r="B104">
        <v>252</v>
      </c>
      <c r="C104">
        <v>224</v>
      </c>
      <c r="H104">
        <f t="shared" si="1"/>
        <v>623</v>
      </c>
      <c r="I104" s="3">
        <f>A104*100/$H104</f>
        <v>23.59550561797753</v>
      </c>
      <c r="J104" s="3">
        <f>B104*100/$H104</f>
        <v>40.449438202247194</v>
      </c>
      <c r="K104" s="3">
        <f>C104*100/$H104</f>
        <v>35.955056179775283</v>
      </c>
    </row>
    <row r="105" spans="1:11">
      <c r="A105" t="s">
        <v>45</v>
      </c>
      <c r="H105">
        <f t="shared" si="1"/>
        <v>0</v>
      </c>
    </row>
    <row r="106" spans="1:11">
      <c r="A106" t="s">
        <v>156</v>
      </c>
      <c r="B106" t="s">
        <v>9</v>
      </c>
      <c r="C106" t="s">
        <v>10</v>
      </c>
      <c r="H106">
        <f t="shared" si="1"/>
        <v>0</v>
      </c>
    </row>
    <row r="107" spans="1:11">
      <c r="A107">
        <v>138</v>
      </c>
      <c r="B107">
        <v>361</v>
      </c>
      <c r="C107">
        <v>124</v>
      </c>
      <c r="H107">
        <f t="shared" si="1"/>
        <v>623</v>
      </c>
      <c r="I107" s="3">
        <f>A107*100/$H107</f>
        <v>22.150882825040128</v>
      </c>
      <c r="J107" s="3">
        <f>B107*100/$H107</f>
        <v>57.945425361155699</v>
      </c>
      <c r="K107" s="3">
        <f>C107*100/$H107</f>
        <v>19.903691813804173</v>
      </c>
    </row>
    <row r="108" spans="1:11">
      <c r="A108" t="s">
        <v>46</v>
      </c>
      <c r="H108">
        <f t="shared" si="1"/>
        <v>0</v>
      </c>
    </row>
    <row r="109" spans="1:11">
      <c r="A109" t="s">
        <v>156</v>
      </c>
      <c r="B109" t="s">
        <v>9</v>
      </c>
      <c r="C109" t="s">
        <v>10</v>
      </c>
      <c r="H109">
        <f t="shared" si="1"/>
        <v>0</v>
      </c>
    </row>
    <row r="110" spans="1:11">
      <c r="A110">
        <v>141</v>
      </c>
      <c r="B110">
        <v>421</v>
      </c>
      <c r="C110">
        <v>61</v>
      </c>
      <c r="H110">
        <f t="shared" si="1"/>
        <v>623</v>
      </c>
      <c r="I110" s="3">
        <f>A110*100/$H110</f>
        <v>22.632423756019261</v>
      </c>
      <c r="J110" s="3">
        <f>B110*100/$H110</f>
        <v>67.576243980738369</v>
      </c>
      <c r="K110" s="3">
        <f>C110*100/$H110</f>
        <v>9.791332263242376</v>
      </c>
    </row>
    <row r="111" spans="1:11">
      <c r="A111" t="s">
        <v>47</v>
      </c>
      <c r="H111">
        <f t="shared" si="1"/>
        <v>0</v>
      </c>
    </row>
    <row r="112" spans="1:11">
      <c r="A112" t="s">
        <v>156</v>
      </c>
      <c r="B112" t="s">
        <v>9</v>
      </c>
      <c r="C112" t="s">
        <v>10</v>
      </c>
      <c r="H112">
        <f t="shared" si="1"/>
        <v>0</v>
      </c>
    </row>
    <row r="113" spans="1:11">
      <c r="A113">
        <v>142</v>
      </c>
      <c r="B113">
        <v>471</v>
      </c>
      <c r="C113">
        <v>10</v>
      </c>
      <c r="H113">
        <f t="shared" si="1"/>
        <v>623</v>
      </c>
      <c r="I113" s="3">
        <f>A113*100/$H113</f>
        <v>22.792937399678973</v>
      </c>
      <c r="J113" s="3">
        <f>B113*100/$H113</f>
        <v>75.601926163723917</v>
      </c>
      <c r="K113" s="3">
        <f>C113*100/$H113</f>
        <v>1.6051364365971108</v>
      </c>
    </row>
    <row r="114" spans="1:11">
      <c r="A114" t="s">
        <v>48</v>
      </c>
      <c r="H114">
        <f t="shared" si="1"/>
        <v>0</v>
      </c>
    </row>
    <row r="115" spans="1:11">
      <c r="A115" t="s">
        <v>156</v>
      </c>
      <c r="B115" t="s">
        <v>9</v>
      </c>
      <c r="C115" t="s">
        <v>10</v>
      </c>
      <c r="H115">
        <f t="shared" si="1"/>
        <v>0</v>
      </c>
    </row>
    <row r="116" spans="1:11">
      <c r="A116">
        <v>142</v>
      </c>
      <c r="B116">
        <v>425</v>
      </c>
      <c r="C116">
        <v>56</v>
      </c>
      <c r="H116">
        <f t="shared" si="1"/>
        <v>623</v>
      </c>
      <c r="I116" s="3">
        <f>A116*100/$H116</f>
        <v>22.792937399678973</v>
      </c>
      <c r="J116" s="3">
        <f>B116*100/$H116</f>
        <v>68.218298555377203</v>
      </c>
      <c r="K116" s="3">
        <f>C116*100/$H116</f>
        <v>8.9887640449438209</v>
      </c>
    </row>
    <row r="117" spans="1:11">
      <c r="A117" t="s">
        <v>49</v>
      </c>
      <c r="H117">
        <f t="shared" si="1"/>
        <v>0</v>
      </c>
    </row>
    <row r="118" spans="1:11">
      <c r="A118" t="s">
        <v>156</v>
      </c>
      <c r="B118" t="s">
        <v>9</v>
      </c>
      <c r="C118" t="s">
        <v>10</v>
      </c>
      <c r="H118">
        <f t="shared" si="1"/>
        <v>0</v>
      </c>
    </row>
    <row r="119" spans="1:11">
      <c r="A119">
        <v>126</v>
      </c>
      <c r="B119">
        <v>461</v>
      </c>
      <c r="C119">
        <v>36</v>
      </c>
      <c r="H119">
        <f t="shared" si="1"/>
        <v>623</v>
      </c>
      <c r="I119" s="3">
        <f>A119*100/$H119</f>
        <v>20.224719101123597</v>
      </c>
      <c r="J119" s="3">
        <f>B119*100/$H119</f>
        <v>73.99678972712681</v>
      </c>
      <c r="K119" s="3">
        <f>C119*100/$H119</f>
        <v>5.7784911717495984</v>
      </c>
    </row>
    <row r="120" spans="1:11">
      <c r="A120" t="s">
        <v>50</v>
      </c>
      <c r="H120">
        <f t="shared" si="1"/>
        <v>0</v>
      </c>
    </row>
    <row r="121" spans="1:11">
      <c r="A121" t="s">
        <v>156</v>
      </c>
      <c r="B121" t="s">
        <v>9</v>
      </c>
      <c r="C121" t="s">
        <v>10</v>
      </c>
      <c r="H121">
        <f t="shared" si="1"/>
        <v>0</v>
      </c>
    </row>
    <row r="122" spans="1:11">
      <c r="A122">
        <v>137</v>
      </c>
      <c r="B122">
        <v>466</v>
      </c>
      <c r="C122">
        <v>20</v>
      </c>
      <c r="H122">
        <f t="shared" si="1"/>
        <v>623</v>
      </c>
      <c r="I122" s="3">
        <f>A122*100/$H122</f>
        <v>21.990369181380416</v>
      </c>
      <c r="J122" s="3">
        <f>B122*100/$H122</f>
        <v>74.799357945425356</v>
      </c>
      <c r="K122" s="3">
        <f>C122*100/$H122</f>
        <v>3.2102728731942216</v>
      </c>
    </row>
    <row r="123" spans="1:11">
      <c r="A123" t="s">
        <v>51</v>
      </c>
      <c r="H123">
        <f t="shared" si="1"/>
        <v>0</v>
      </c>
    </row>
    <row r="124" spans="1:11">
      <c r="A124" t="s">
        <v>156</v>
      </c>
      <c r="B124" t="s">
        <v>9</v>
      </c>
      <c r="C124" t="s">
        <v>10</v>
      </c>
      <c r="H124">
        <f t="shared" si="1"/>
        <v>0</v>
      </c>
    </row>
    <row r="125" spans="1:11">
      <c r="A125">
        <v>145</v>
      </c>
      <c r="B125">
        <v>325</v>
      </c>
      <c r="C125">
        <v>153</v>
      </c>
      <c r="H125">
        <f t="shared" si="1"/>
        <v>623</v>
      </c>
      <c r="I125" s="3">
        <f>A125*100/$H125</f>
        <v>23.274478330658106</v>
      </c>
      <c r="J125" s="3">
        <f>B125*100/$H125</f>
        <v>52.166934189406099</v>
      </c>
      <c r="K125" s="3">
        <f>C125*100/$H125</f>
        <v>24.558587479935795</v>
      </c>
    </row>
    <row r="126" spans="1:11">
      <c r="A126" t="s">
        <v>52</v>
      </c>
      <c r="H126">
        <f t="shared" si="1"/>
        <v>0</v>
      </c>
    </row>
    <row r="127" spans="1:11">
      <c r="A127" t="s">
        <v>156</v>
      </c>
      <c r="B127" t="s">
        <v>9</v>
      </c>
      <c r="C127" t="s">
        <v>10</v>
      </c>
      <c r="H127">
        <f t="shared" si="1"/>
        <v>0</v>
      </c>
    </row>
    <row r="128" spans="1:11">
      <c r="A128">
        <v>150</v>
      </c>
      <c r="B128">
        <v>222</v>
      </c>
      <c r="C128">
        <v>251</v>
      </c>
      <c r="H128">
        <f t="shared" si="1"/>
        <v>623</v>
      </c>
      <c r="I128" s="3">
        <f>A128*100/$H128</f>
        <v>24.077046548956663</v>
      </c>
      <c r="J128" s="3">
        <f>B128*100/$H128</f>
        <v>35.634028892455859</v>
      </c>
      <c r="K128" s="3">
        <f>C128*100/$H128</f>
        <v>40.288924558587482</v>
      </c>
    </row>
    <row r="129" spans="1:11">
      <c r="A129" t="s">
        <v>53</v>
      </c>
      <c r="H129">
        <f t="shared" si="1"/>
        <v>0</v>
      </c>
    </row>
    <row r="130" spans="1:11">
      <c r="A130" t="s">
        <v>156</v>
      </c>
      <c r="B130" t="s">
        <v>9</v>
      </c>
      <c r="C130" t="s">
        <v>10</v>
      </c>
      <c r="H130">
        <f t="shared" si="1"/>
        <v>0</v>
      </c>
    </row>
    <row r="131" spans="1:11">
      <c r="A131">
        <v>168</v>
      </c>
      <c r="B131">
        <v>377</v>
      </c>
      <c r="C131">
        <v>78</v>
      </c>
      <c r="H131">
        <f t="shared" si="1"/>
        <v>623</v>
      </c>
      <c r="I131" s="3">
        <f>A131*100/$H131</f>
        <v>26.966292134831459</v>
      </c>
      <c r="J131" s="3">
        <f>B131*100/$H131</f>
        <v>60.513643659711079</v>
      </c>
      <c r="K131" s="3">
        <f>C131*100/$H131</f>
        <v>12.520064205457464</v>
      </c>
    </row>
    <row r="132" spans="1:11">
      <c r="A132" t="s">
        <v>54</v>
      </c>
      <c r="H132">
        <f t="shared" si="1"/>
        <v>0</v>
      </c>
    </row>
    <row r="133" spans="1:11">
      <c r="A133" t="s">
        <v>156</v>
      </c>
      <c r="B133" t="s">
        <v>9</v>
      </c>
      <c r="C133" t="s">
        <v>10</v>
      </c>
      <c r="H133">
        <f t="shared" si="1"/>
        <v>0</v>
      </c>
    </row>
    <row r="134" spans="1:11">
      <c r="A134">
        <v>155</v>
      </c>
      <c r="B134">
        <v>331</v>
      </c>
      <c r="C134">
        <v>137</v>
      </c>
      <c r="H134">
        <f t="shared" si="1"/>
        <v>623</v>
      </c>
      <c r="I134" s="3">
        <f>A134*100/$H134</f>
        <v>24.879614767255216</v>
      </c>
      <c r="J134" s="3">
        <f>B134*100/$H134</f>
        <v>53.130016051364365</v>
      </c>
      <c r="K134" s="3">
        <f>C134*100/$H134</f>
        <v>21.990369181380416</v>
      </c>
    </row>
    <row r="135" spans="1:11">
      <c r="A135" t="s">
        <v>55</v>
      </c>
      <c r="H135">
        <f t="shared" ref="H135:H198" si="2">SUM(A135:G135)</f>
        <v>0</v>
      </c>
    </row>
    <row r="136" spans="1:11">
      <c r="A136" t="s">
        <v>156</v>
      </c>
      <c r="B136" t="s">
        <v>9</v>
      </c>
      <c r="C136" t="s">
        <v>10</v>
      </c>
      <c r="H136">
        <f t="shared" si="2"/>
        <v>0</v>
      </c>
    </row>
    <row r="137" spans="1:11">
      <c r="A137">
        <v>401</v>
      </c>
      <c r="B137">
        <v>140</v>
      </c>
      <c r="C137">
        <v>82</v>
      </c>
      <c r="H137">
        <f t="shared" si="2"/>
        <v>623</v>
      </c>
      <c r="I137" s="3">
        <f>A137*100/$H137</f>
        <v>64.365971107544141</v>
      </c>
      <c r="J137" s="3">
        <f>B137*100/$H137</f>
        <v>22.471910112359552</v>
      </c>
      <c r="K137" s="3">
        <f>C137*100/$H137</f>
        <v>13.162118780096309</v>
      </c>
    </row>
    <row r="138" spans="1:11">
      <c r="A138" t="s">
        <v>56</v>
      </c>
      <c r="H138">
        <f t="shared" si="2"/>
        <v>0</v>
      </c>
    </row>
    <row r="139" spans="1:11">
      <c r="A139" t="s">
        <v>156</v>
      </c>
      <c r="B139" t="s">
        <v>9</v>
      </c>
      <c r="C139" t="s">
        <v>10</v>
      </c>
      <c r="H139">
        <f t="shared" si="2"/>
        <v>0</v>
      </c>
    </row>
    <row r="140" spans="1:11">
      <c r="A140">
        <v>383</v>
      </c>
      <c r="B140">
        <v>134</v>
      </c>
      <c r="C140">
        <v>106</v>
      </c>
      <c r="H140">
        <f t="shared" si="2"/>
        <v>623</v>
      </c>
      <c r="I140" s="3">
        <f>A140*100/$H140</f>
        <v>61.476725521669344</v>
      </c>
      <c r="J140" s="3">
        <f>B140*100/$H140</f>
        <v>21.508828250401283</v>
      </c>
      <c r="K140" s="3">
        <f>C140*100/$H140</f>
        <v>17.014446227929373</v>
      </c>
    </row>
    <row r="141" spans="1:11">
      <c r="A141" t="s">
        <v>57</v>
      </c>
      <c r="H141">
        <f t="shared" si="2"/>
        <v>0</v>
      </c>
    </row>
    <row r="142" spans="1:11">
      <c r="A142" t="s">
        <v>156</v>
      </c>
      <c r="B142" t="s">
        <v>9</v>
      </c>
      <c r="C142" t="s">
        <v>10</v>
      </c>
      <c r="H142">
        <f t="shared" si="2"/>
        <v>0</v>
      </c>
    </row>
    <row r="143" spans="1:11">
      <c r="A143">
        <v>169</v>
      </c>
      <c r="B143">
        <v>229</v>
      </c>
      <c r="C143">
        <v>225</v>
      </c>
      <c r="H143">
        <f t="shared" si="2"/>
        <v>623</v>
      </c>
      <c r="I143" s="3">
        <f>A143*100/$H143</f>
        <v>27.126805778491171</v>
      </c>
      <c r="J143" s="3">
        <f>B143*100/$H143</f>
        <v>36.757624398073837</v>
      </c>
      <c r="K143" s="3">
        <f>C143*100/$H143</f>
        <v>36.115569823434988</v>
      </c>
    </row>
    <row r="144" spans="1:11">
      <c r="A144" t="s">
        <v>58</v>
      </c>
      <c r="H144">
        <f t="shared" si="2"/>
        <v>0</v>
      </c>
    </row>
    <row r="145" spans="1:11">
      <c r="A145" t="s">
        <v>156</v>
      </c>
      <c r="B145" t="s">
        <v>9</v>
      </c>
      <c r="C145" t="s">
        <v>10</v>
      </c>
      <c r="H145">
        <f t="shared" si="2"/>
        <v>0</v>
      </c>
    </row>
    <row r="146" spans="1:11">
      <c r="A146">
        <v>155</v>
      </c>
      <c r="B146">
        <v>198</v>
      </c>
      <c r="C146">
        <v>270</v>
      </c>
      <c r="H146">
        <f t="shared" si="2"/>
        <v>623</v>
      </c>
      <c r="I146" s="3">
        <f>A146*100/$H146</f>
        <v>24.879614767255216</v>
      </c>
      <c r="J146" s="3">
        <f>B146*100/$H146</f>
        <v>31.781701444622794</v>
      </c>
      <c r="K146" s="3">
        <f>C146*100/$H146</f>
        <v>43.33868378812199</v>
      </c>
    </row>
    <row r="147" spans="1:11">
      <c r="A147" t="s">
        <v>59</v>
      </c>
      <c r="H147">
        <f t="shared" si="2"/>
        <v>0</v>
      </c>
    </row>
    <row r="148" spans="1:11">
      <c r="A148" t="s">
        <v>156</v>
      </c>
      <c r="B148" t="s">
        <v>9</v>
      </c>
      <c r="C148" t="s">
        <v>10</v>
      </c>
      <c r="H148">
        <f t="shared" si="2"/>
        <v>0</v>
      </c>
    </row>
    <row r="149" spans="1:11">
      <c r="A149">
        <v>186</v>
      </c>
      <c r="B149">
        <v>350</v>
      </c>
      <c r="C149">
        <v>87</v>
      </c>
      <c r="H149">
        <f t="shared" si="2"/>
        <v>623</v>
      </c>
      <c r="I149" s="3">
        <f>A149*100/$H149</f>
        <v>29.855537720706259</v>
      </c>
      <c r="J149" s="3">
        <f>B149*100/$H149</f>
        <v>56.179775280898873</v>
      </c>
      <c r="K149" s="3">
        <f>C149*100/$H149</f>
        <v>13.964686998394864</v>
      </c>
    </row>
    <row r="150" spans="1:11">
      <c r="A150" t="s">
        <v>60</v>
      </c>
      <c r="H150">
        <f t="shared" si="2"/>
        <v>0</v>
      </c>
    </row>
    <row r="151" spans="1:11">
      <c r="A151" t="s">
        <v>156</v>
      </c>
      <c r="B151" t="s">
        <v>9</v>
      </c>
      <c r="C151" t="s">
        <v>10</v>
      </c>
      <c r="H151">
        <f t="shared" si="2"/>
        <v>0</v>
      </c>
    </row>
    <row r="152" spans="1:11">
      <c r="A152">
        <v>178</v>
      </c>
      <c r="B152">
        <v>360</v>
      </c>
      <c r="C152">
        <v>85</v>
      </c>
      <c r="H152">
        <f t="shared" si="2"/>
        <v>623</v>
      </c>
      <c r="I152" s="3">
        <f>A152*100/$H152</f>
        <v>28.571428571428573</v>
      </c>
      <c r="J152" s="3">
        <f>B152*100/$H152</f>
        <v>57.784911717495987</v>
      </c>
      <c r="K152" s="3">
        <f>C152*100/$H152</f>
        <v>13.643659711075442</v>
      </c>
    </row>
    <row r="153" spans="1:11">
      <c r="A153" t="s">
        <v>61</v>
      </c>
      <c r="H153">
        <f t="shared" si="2"/>
        <v>0</v>
      </c>
    </row>
    <row r="154" spans="1:11">
      <c r="A154" t="s">
        <v>156</v>
      </c>
      <c r="B154" t="s">
        <v>9</v>
      </c>
      <c r="C154" t="s">
        <v>10</v>
      </c>
      <c r="H154">
        <f t="shared" si="2"/>
        <v>0</v>
      </c>
    </row>
    <row r="155" spans="1:11">
      <c r="A155">
        <v>162</v>
      </c>
      <c r="B155">
        <v>400</v>
      </c>
      <c r="C155">
        <v>61</v>
      </c>
      <c r="H155">
        <f t="shared" si="2"/>
        <v>623</v>
      </c>
      <c r="I155" s="3">
        <f>A155*100/$H155</f>
        <v>26.003210272873194</v>
      </c>
      <c r="J155" s="3">
        <f>B155*100/$H155</f>
        <v>64.205457463884429</v>
      </c>
      <c r="K155" s="3">
        <f>C155*100/$H155</f>
        <v>9.791332263242376</v>
      </c>
    </row>
    <row r="156" spans="1:11">
      <c r="A156" t="s">
        <v>62</v>
      </c>
      <c r="H156">
        <f t="shared" si="2"/>
        <v>0</v>
      </c>
    </row>
    <row r="157" spans="1:11">
      <c r="A157" t="s">
        <v>156</v>
      </c>
      <c r="B157" t="s">
        <v>9</v>
      </c>
      <c r="C157" t="s">
        <v>10</v>
      </c>
      <c r="H157">
        <f t="shared" si="2"/>
        <v>0</v>
      </c>
    </row>
    <row r="158" spans="1:11">
      <c r="A158">
        <v>151</v>
      </c>
      <c r="B158">
        <v>324</v>
      </c>
      <c r="C158">
        <v>148</v>
      </c>
      <c r="H158">
        <f t="shared" si="2"/>
        <v>623</v>
      </c>
      <c r="I158" s="3">
        <f>A158*100/$H158</f>
        <v>24.237560192616371</v>
      </c>
      <c r="J158" s="3">
        <f>B158*100/$H158</f>
        <v>52.006420545746387</v>
      </c>
      <c r="K158" s="3">
        <f>C158*100/$H158</f>
        <v>23.756019261637238</v>
      </c>
    </row>
    <row r="159" spans="1:11">
      <c r="A159" t="s">
        <v>63</v>
      </c>
      <c r="H159">
        <f t="shared" si="2"/>
        <v>0</v>
      </c>
    </row>
    <row r="160" spans="1:11">
      <c r="A160" t="s">
        <v>156</v>
      </c>
      <c r="B160" t="s">
        <v>9</v>
      </c>
      <c r="C160" t="s">
        <v>10</v>
      </c>
      <c r="H160">
        <f t="shared" si="2"/>
        <v>0</v>
      </c>
    </row>
    <row r="161" spans="1:11">
      <c r="A161">
        <v>152</v>
      </c>
      <c r="B161">
        <v>448</v>
      </c>
      <c r="C161">
        <v>23</v>
      </c>
      <c r="H161">
        <f t="shared" si="2"/>
        <v>623</v>
      </c>
      <c r="I161" s="3">
        <f>A161*100/$H161</f>
        <v>24.398073836276083</v>
      </c>
      <c r="J161" s="3">
        <f>B161*100/$H161</f>
        <v>71.910112359550567</v>
      </c>
      <c r="K161" s="3">
        <f>C161*100/$H161</f>
        <v>3.6918138041733548</v>
      </c>
    </row>
    <row r="162" spans="1:11">
      <c r="A162" t="s">
        <v>64</v>
      </c>
      <c r="H162">
        <f t="shared" si="2"/>
        <v>0</v>
      </c>
    </row>
    <row r="163" spans="1:11">
      <c r="A163" t="s">
        <v>156</v>
      </c>
      <c r="B163" t="s">
        <v>9</v>
      </c>
      <c r="C163" t="s">
        <v>10</v>
      </c>
      <c r="H163">
        <f t="shared" si="2"/>
        <v>0</v>
      </c>
    </row>
    <row r="164" spans="1:11">
      <c r="A164">
        <v>148</v>
      </c>
      <c r="B164">
        <v>455</v>
      </c>
      <c r="C164">
        <v>20</v>
      </c>
      <c r="H164">
        <f t="shared" si="2"/>
        <v>623</v>
      </c>
      <c r="I164" s="3">
        <f>A164*100/$H164</f>
        <v>23.756019261637238</v>
      </c>
      <c r="J164" s="3">
        <f>B164*100/$H164</f>
        <v>73.033707865168537</v>
      </c>
      <c r="K164" s="3">
        <f>C164*100/$H164</f>
        <v>3.2102728731942216</v>
      </c>
    </row>
    <row r="165" spans="1:11">
      <c r="A165" t="s">
        <v>65</v>
      </c>
      <c r="H165">
        <f t="shared" si="2"/>
        <v>0</v>
      </c>
    </row>
    <row r="166" spans="1:11">
      <c r="A166" t="s">
        <v>156</v>
      </c>
      <c r="B166" t="s">
        <v>9</v>
      </c>
      <c r="C166" t="s">
        <v>10</v>
      </c>
      <c r="H166">
        <f t="shared" si="2"/>
        <v>0</v>
      </c>
    </row>
    <row r="167" spans="1:11">
      <c r="A167">
        <v>149</v>
      </c>
      <c r="B167">
        <v>464</v>
      </c>
      <c r="C167">
        <v>10</v>
      </c>
      <c r="H167">
        <f t="shared" si="2"/>
        <v>623</v>
      </c>
      <c r="I167" s="3">
        <f>A167*100/$H167</f>
        <v>23.91653290529695</v>
      </c>
      <c r="J167" s="3">
        <f>B167*100/$H167</f>
        <v>74.478330658105932</v>
      </c>
      <c r="K167" s="3">
        <f>C167*100/$H167</f>
        <v>1.6051364365971108</v>
      </c>
    </row>
    <row r="168" spans="1:11">
      <c r="A168" t="s">
        <v>66</v>
      </c>
      <c r="H168">
        <f t="shared" si="2"/>
        <v>0</v>
      </c>
    </row>
    <row r="169" spans="1:11">
      <c r="A169" t="s">
        <v>156</v>
      </c>
      <c r="B169" t="s">
        <v>9</v>
      </c>
      <c r="C169" t="s">
        <v>10</v>
      </c>
      <c r="H169">
        <f t="shared" si="2"/>
        <v>0</v>
      </c>
    </row>
    <row r="170" spans="1:11">
      <c r="A170">
        <v>146</v>
      </c>
      <c r="B170">
        <v>414</v>
      </c>
      <c r="C170">
        <v>63</v>
      </c>
      <c r="H170">
        <f t="shared" si="2"/>
        <v>623</v>
      </c>
      <c r="I170" s="3">
        <f>A170*100/$H170</f>
        <v>23.434991974317818</v>
      </c>
      <c r="J170" s="3">
        <f>B170*100/$H170</f>
        <v>66.452648475120384</v>
      </c>
      <c r="K170" s="3">
        <f>C170*100/$H170</f>
        <v>10.112359550561798</v>
      </c>
    </row>
    <row r="171" spans="1:11">
      <c r="A171" t="s">
        <v>67</v>
      </c>
      <c r="H171">
        <f t="shared" si="2"/>
        <v>0</v>
      </c>
    </row>
    <row r="172" spans="1:11">
      <c r="A172" t="s">
        <v>156</v>
      </c>
      <c r="B172" t="s">
        <v>9</v>
      </c>
      <c r="C172" t="s">
        <v>10</v>
      </c>
      <c r="H172">
        <f t="shared" si="2"/>
        <v>0</v>
      </c>
    </row>
    <row r="173" spans="1:11">
      <c r="A173">
        <v>155</v>
      </c>
      <c r="B173">
        <v>392</v>
      </c>
      <c r="C173">
        <v>76</v>
      </c>
      <c r="H173">
        <f t="shared" si="2"/>
        <v>623</v>
      </c>
      <c r="I173" s="3">
        <f>A173*100/$H173</f>
        <v>24.879614767255216</v>
      </c>
      <c r="J173" s="3">
        <f>B173*100/$H173</f>
        <v>62.921348314606739</v>
      </c>
      <c r="K173" s="3">
        <f>C173*100/$H173</f>
        <v>12.199036918138042</v>
      </c>
    </row>
    <row r="174" spans="1:11">
      <c r="A174" t="s">
        <v>68</v>
      </c>
      <c r="H174">
        <f t="shared" si="2"/>
        <v>0</v>
      </c>
    </row>
    <row r="175" spans="1:11">
      <c r="A175" t="s">
        <v>156</v>
      </c>
      <c r="B175" t="s">
        <v>9</v>
      </c>
      <c r="C175" t="s">
        <v>10</v>
      </c>
      <c r="H175">
        <f t="shared" si="2"/>
        <v>0</v>
      </c>
    </row>
    <row r="176" spans="1:11">
      <c r="A176">
        <v>158</v>
      </c>
      <c r="B176">
        <v>376</v>
      </c>
      <c r="C176">
        <v>89</v>
      </c>
      <c r="H176">
        <f t="shared" si="2"/>
        <v>623</v>
      </c>
      <c r="I176" s="3">
        <f>A176*100/$H176</f>
        <v>25.361155698234349</v>
      </c>
      <c r="J176" s="3">
        <f>B176*100/$H176</f>
        <v>60.353130016051367</v>
      </c>
      <c r="K176" s="3">
        <f>C176*100/$H176</f>
        <v>14.285714285714286</v>
      </c>
    </row>
    <row r="177" spans="1:11">
      <c r="A177" t="s">
        <v>69</v>
      </c>
      <c r="H177">
        <f t="shared" si="2"/>
        <v>0</v>
      </c>
    </row>
    <row r="178" spans="1:11">
      <c r="A178" t="s">
        <v>156</v>
      </c>
      <c r="B178" t="s">
        <v>9</v>
      </c>
      <c r="C178" t="s">
        <v>10</v>
      </c>
      <c r="H178">
        <f t="shared" si="2"/>
        <v>0</v>
      </c>
    </row>
    <row r="179" spans="1:11">
      <c r="A179">
        <v>168</v>
      </c>
      <c r="B179">
        <v>443</v>
      </c>
      <c r="C179">
        <v>12</v>
      </c>
      <c r="H179">
        <f t="shared" si="2"/>
        <v>623</v>
      </c>
      <c r="I179" s="3">
        <f>A179*100/$H179</f>
        <v>26.966292134831459</v>
      </c>
      <c r="J179" s="3">
        <f>B179*100/$H179</f>
        <v>71.107544141252006</v>
      </c>
      <c r="K179" s="3">
        <f>C179*100/$H179</f>
        <v>1.926163723916533</v>
      </c>
    </row>
    <row r="180" spans="1:11">
      <c r="A180" t="s">
        <v>70</v>
      </c>
      <c r="H180">
        <f t="shared" si="2"/>
        <v>0</v>
      </c>
    </row>
    <row r="181" spans="1:11">
      <c r="A181" t="s">
        <v>156</v>
      </c>
      <c r="B181" t="s">
        <v>9</v>
      </c>
      <c r="C181" t="s">
        <v>10</v>
      </c>
      <c r="H181">
        <f t="shared" si="2"/>
        <v>0</v>
      </c>
    </row>
    <row r="182" spans="1:11">
      <c r="A182">
        <v>173</v>
      </c>
      <c r="B182">
        <v>437</v>
      </c>
      <c r="C182">
        <v>13</v>
      </c>
      <c r="H182">
        <f t="shared" si="2"/>
        <v>623</v>
      </c>
      <c r="I182" s="3">
        <f>A182*100/$H182</f>
        <v>27.768860353130016</v>
      </c>
      <c r="J182" s="3">
        <f>B182*100/$H182</f>
        <v>70.144462279293734</v>
      </c>
      <c r="K182" s="3">
        <f>C182*100/$H182</f>
        <v>2.086677367576244</v>
      </c>
    </row>
    <row r="183" spans="1:11">
      <c r="A183" t="s">
        <v>71</v>
      </c>
      <c r="H183">
        <f t="shared" si="2"/>
        <v>0</v>
      </c>
    </row>
    <row r="184" spans="1:11">
      <c r="A184" t="s">
        <v>156</v>
      </c>
      <c r="B184" t="s">
        <v>9</v>
      </c>
      <c r="C184" t="s">
        <v>10</v>
      </c>
      <c r="H184">
        <f t="shared" si="2"/>
        <v>0</v>
      </c>
    </row>
    <row r="185" spans="1:11">
      <c r="A185">
        <v>146</v>
      </c>
      <c r="B185">
        <v>466</v>
      </c>
      <c r="C185">
        <v>11</v>
      </c>
      <c r="H185">
        <f t="shared" si="2"/>
        <v>623</v>
      </c>
      <c r="I185" s="3">
        <f>A185*100/$H185</f>
        <v>23.434991974317818</v>
      </c>
      <c r="J185" s="3">
        <f>B185*100/$H185</f>
        <v>74.799357945425356</v>
      </c>
      <c r="K185" s="3">
        <f>C185*100/$H185</f>
        <v>1.7656500802568218</v>
      </c>
    </row>
    <row r="186" spans="1:11">
      <c r="A186" t="s">
        <v>72</v>
      </c>
      <c r="H186">
        <f t="shared" si="2"/>
        <v>0</v>
      </c>
    </row>
    <row r="187" spans="1:11">
      <c r="A187" t="s">
        <v>156</v>
      </c>
      <c r="B187" t="s">
        <v>9</v>
      </c>
      <c r="C187" t="s">
        <v>10</v>
      </c>
      <c r="H187">
        <f t="shared" si="2"/>
        <v>0</v>
      </c>
    </row>
    <row r="188" spans="1:11">
      <c r="A188">
        <v>149</v>
      </c>
      <c r="B188">
        <v>468</v>
      </c>
      <c r="C188">
        <v>6</v>
      </c>
      <c r="H188">
        <f t="shared" si="2"/>
        <v>623</v>
      </c>
      <c r="I188" s="3">
        <f>A188*100/$H188</f>
        <v>23.91653290529695</v>
      </c>
      <c r="J188" s="3">
        <f>B188*100/$H188</f>
        <v>75.120385232744781</v>
      </c>
      <c r="K188" s="3">
        <f>C188*100/$H188</f>
        <v>0.96308186195826651</v>
      </c>
    </row>
    <row r="189" spans="1:11">
      <c r="A189" t="s">
        <v>73</v>
      </c>
      <c r="H189">
        <f t="shared" si="2"/>
        <v>0</v>
      </c>
    </row>
    <row r="190" spans="1:11">
      <c r="A190" t="s">
        <v>156</v>
      </c>
      <c r="B190" t="s">
        <v>9</v>
      </c>
      <c r="C190" t="s">
        <v>10</v>
      </c>
      <c r="H190">
        <f t="shared" si="2"/>
        <v>0</v>
      </c>
    </row>
    <row r="191" spans="1:11">
      <c r="A191">
        <v>143</v>
      </c>
      <c r="B191">
        <v>468</v>
      </c>
      <c r="C191">
        <v>12</v>
      </c>
      <c r="H191">
        <f t="shared" si="2"/>
        <v>623</v>
      </c>
      <c r="I191" s="3">
        <f>A191*100/$H191</f>
        <v>22.953451043338685</v>
      </c>
      <c r="J191" s="3">
        <f>B191*100/$H191</f>
        <v>75.120385232744781</v>
      </c>
      <c r="K191" s="3">
        <f>C191*100/$H191</f>
        <v>1.926163723916533</v>
      </c>
    </row>
    <row r="192" spans="1:11">
      <c r="A192" t="s">
        <v>74</v>
      </c>
      <c r="H192">
        <f t="shared" si="2"/>
        <v>0</v>
      </c>
    </row>
    <row r="193" spans="1:11">
      <c r="A193" t="s">
        <v>156</v>
      </c>
      <c r="B193" t="s">
        <v>9</v>
      </c>
      <c r="C193" t="s">
        <v>10</v>
      </c>
      <c r="H193">
        <f t="shared" si="2"/>
        <v>0</v>
      </c>
    </row>
    <row r="194" spans="1:11">
      <c r="A194">
        <v>148</v>
      </c>
      <c r="B194">
        <v>365</v>
      </c>
      <c r="C194">
        <v>110</v>
      </c>
      <c r="H194">
        <f t="shared" si="2"/>
        <v>623</v>
      </c>
      <c r="I194" s="3">
        <f>A194*100/$H194</f>
        <v>23.756019261637238</v>
      </c>
      <c r="J194" s="3">
        <f>B194*100/$H194</f>
        <v>58.587479935794541</v>
      </c>
      <c r="K194" s="3">
        <f>C194*100/$H194</f>
        <v>17.656500802568218</v>
      </c>
    </row>
    <row r="195" spans="1:11">
      <c r="A195" t="s">
        <v>75</v>
      </c>
      <c r="H195">
        <f t="shared" si="2"/>
        <v>0</v>
      </c>
    </row>
    <row r="196" spans="1:11">
      <c r="A196" t="s">
        <v>156</v>
      </c>
      <c r="B196" t="s">
        <v>9</v>
      </c>
      <c r="C196" t="s">
        <v>10</v>
      </c>
      <c r="H196">
        <f t="shared" si="2"/>
        <v>0</v>
      </c>
    </row>
    <row r="197" spans="1:11">
      <c r="A197">
        <v>434</v>
      </c>
      <c r="B197">
        <v>119</v>
      </c>
      <c r="C197">
        <v>70</v>
      </c>
      <c r="H197">
        <f t="shared" si="2"/>
        <v>623</v>
      </c>
      <c r="I197" s="3">
        <f>A197*100/$H197</f>
        <v>69.662921348314612</v>
      </c>
      <c r="J197" s="3">
        <f>B197*100/$H197</f>
        <v>19.101123595505619</v>
      </c>
      <c r="K197" s="3">
        <f>C197*100/$H197</f>
        <v>11.235955056179776</v>
      </c>
    </row>
    <row r="198" spans="1:11">
      <c r="A198" t="s">
        <v>76</v>
      </c>
      <c r="H198">
        <f t="shared" si="2"/>
        <v>0</v>
      </c>
    </row>
    <row r="199" spans="1:11">
      <c r="A199" t="s">
        <v>156</v>
      </c>
      <c r="B199" t="s">
        <v>9</v>
      </c>
      <c r="C199" t="s">
        <v>10</v>
      </c>
      <c r="H199">
        <f t="shared" ref="H199:H242" si="3">SUM(A199:G199)</f>
        <v>0</v>
      </c>
    </row>
    <row r="200" spans="1:11">
      <c r="A200">
        <v>418</v>
      </c>
      <c r="B200">
        <v>128</v>
      </c>
      <c r="C200">
        <v>77</v>
      </c>
      <c r="H200">
        <f t="shared" si="3"/>
        <v>623</v>
      </c>
      <c r="I200" s="3">
        <f>A200*100/$H200</f>
        <v>67.094703049759232</v>
      </c>
      <c r="J200" s="3">
        <f>B200*100/$H200</f>
        <v>20.545746388443018</v>
      </c>
      <c r="K200" s="3">
        <f>C200*100/$H200</f>
        <v>12.359550561797754</v>
      </c>
    </row>
    <row r="201" spans="1:11">
      <c r="A201" t="s">
        <v>77</v>
      </c>
      <c r="H201">
        <f t="shared" si="3"/>
        <v>0</v>
      </c>
    </row>
    <row r="202" spans="1:11">
      <c r="A202" t="s">
        <v>156</v>
      </c>
      <c r="B202" t="s">
        <v>9</v>
      </c>
      <c r="C202" t="s">
        <v>10</v>
      </c>
      <c r="H202">
        <f t="shared" si="3"/>
        <v>0</v>
      </c>
    </row>
    <row r="203" spans="1:11">
      <c r="A203">
        <v>281</v>
      </c>
      <c r="B203">
        <v>213</v>
      </c>
      <c r="C203">
        <v>129</v>
      </c>
      <c r="H203">
        <f t="shared" si="3"/>
        <v>623</v>
      </c>
      <c r="I203" s="3">
        <f>A203*100/$H203</f>
        <v>45.104333868378809</v>
      </c>
      <c r="J203" s="3">
        <f>B203*100/$H203</f>
        <v>34.189406099518457</v>
      </c>
      <c r="K203" s="3">
        <f>C203*100/$H203</f>
        <v>20.70626003210273</v>
      </c>
    </row>
    <row r="204" spans="1:11">
      <c r="A204" t="s">
        <v>78</v>
      </c>
      <c r="H204">
        <f t="shared" si="3"/>
        <v>0</v>
      </c>
    </row>
    <row r="205" spans="1:11">
      <c r="A205" t="s">
        <v>156</v>
      </c>
      <c r="B205" t="s">
        <v>9</v>
      </c>
      <c r="C205" t="s">
        <v>10</v>
      </c>
      <c r="H205">
        <f t="shared" si="3"/>
        <v>0</v>
      </c>
    </row>
    <row r="206" spans="1:11">
      <c r="A206">
        <v>268</v>
      </c>
      <c r="B206">
        <v>224</v>
      </c>
      <c r="C206">
        <v>131</v>
      </c>
      <c r="H206">
        <f t="shared" si="3"/>
        <v>623</v>
      </c>
      <c r="I206" s="3">
        <f>A206*100/$H206</f>
        <v>43.017656500802566</v>
      </c>
      <c r="J206" s="3">
        <f>B206*100/$H206</f>
        <v>35.955056179775283</v>
      </c>
      <c r="K206" s="3">
        <f>C206*100/$H206</f>
        <v>21.02728731942215</v>
      </c>
    </row>
    <row r="207" spans="1:11">
      <c r="A207" t="s">
        <v>79</v>
      </c>
      <c r="H207">
        <f t="shared" si="3"/>
        <v>0</v>
      </c>
    </row>
    <row r="208" spans="1:11">
      <c r="A208" t="s">
        <v>156</v>
      </c>
      <c r="B208" t="s">
        <v>9</v>
      </c>
      <c r="C208" t="s">
        <v>10</v>
      </c>
      <c r="H208">
        <f t="shared" si="3"/>
        <v>0</v>
      </c>
    </row>
    <row r="209" spans="1:11">
      <c r="A209">
        <v>205</v>
      </c>
      <c r="B209">
        <v>376</v>
      </c>
      <c r="C209">
        <v>42</v>
      </c>
      <c r="H209">
        <f t="shared" si="3"/>
        <v>623</v>
      </c>
      <c r="I209" s="3">
        <f>A209*100/$H209</f>
        <v>32.905296950240768</v>
      </c>
      <c r="J209" s="3">
        <f>B209*100/$H209</f>
        <v>60.353130016051367</v>
      </c>
      <c r="K209" s="3">
        <f>C209*100/$H209</f>
        <v>6.7415730337078648</v>
      </c>
    </row>
    <row r="210" spans="1:11">
      <c r="A210" t="s">
        <v>80</v>
      </c>
      <c r="H210">
        <f t="shared" si="3"/>
        <v>0</v>
      </c>
    </row>
    <row r="211" spans="1:11">
      <c r="A211" t="s">
        <v>156</v>
      </c>
      <c r="B211" t="s">
        <v>9</v>
      </c>
      <c r="C211" t="s">
        <v>10</v>
      </c>
      <c r="H211">
        <f t="shared" si="3"/>
        <v>0</v>
      </c>
    </row>
    <row r="212" spans="1:11">
      <c r="A212">
        <v>192</v>
      </c>
      <c r="B212">
        <v>366</v>
      </c>
      <c r="C212">
        <v>65</v>
      </c>
      <c r="H212">
        <f t="shared" si="3"/>
        <v>623</v>
      </c>
      <c r="I212" s="3">
        <f>A212*100/$H212</f>
        <v>30.818619582664528</v>
      </c>
      <c r="J212" s="3">
        <f>B212*100/$H212</f>
        <v>58.747993579454253</v>
      </c>
      <c r="K212" s="3">
        <f>C212*100/$H212</f>
        <v>10.433386837881219</v>
      </c>
    </row>
    <row r="213" spans="1:11">
      <c r="A213" t="s">
        <v>81</v>
      </c>
      <c r="H213">
        <f t="shared" si="3"/>
        <v>0</v>
      </c>
    </row>
    <row r="214" spans="1:11">
      <c r="A214" t="s">
        <v>156</v>
      </c>
      <c r="B214" t="s">
        <v>9</v>
      </c>
      <c r="C214" t="s">
        <v>10</v>
      </c>
      <c r="H214">
        <f t="shared" si="3"/>
        <v>0</v>
      </c>
    </row>
    <row r="215" spans="1:11">
      <c r="A215">
        <v>219</v>
      </c>
      <c r="B215">
        <v>254</v>
      </c>
      <c r="C215">
        <v>150</v>
      </c>
      <c r="H215">
        <f t="shared" si="3"/>
        <v>623</v>
      </c>
      <c r="I215" s="3">
        <f>A215*100/$H215</f>
        <v>35.152487961476723</v>
      </c>
      <c r="J215" s="3">
        <f>B215*100/$H215</f>
        <v>40.770465489566611</v>
      </c>
      <c r="K215" s="3">
        <f>C215*100/$H215</f>
        <v>24.077046548956663</v>
      </c>
    </row>
    <row r="216" spans="1:11">
      <c r="A216" t="s">
        <v>82</v>
      </c>
      <c r="H216">
        <f t="shared" si="3"/>
        <v>0</v>
      </c>
    </row>
    <row r="217" spans="1:11">
      <c r="A217" t="s">
        <v>156</v>
      </c>
      <c r="B217" t="s">
        <v>9</v>
      </c>
      <c r="C217" t="s">
        <v>10</v>
      </c>
      <c r="H217">
        <f t="shared" si="3"/>
        <v>0</v>
      </c>
    </row>
    <row r="218" spans="1:11">
      <c r="A218">
        <v>189</v>
      </c>
      <c r="B218">
        <v>323</v>
      </c>
      <c r="C218">
        <v>111</v>
      </c>
      <c r="H218">
        <f t="shared" si="3"/>
        <v>623</v>
      </c>
      <c r="I218" s="3">
        <f>A218*100/$H218</f>
        <v>30.337078651685392</v>
      </c>
      <c r="J218" s="3">
        <f>B218*100/$H218</f>
        <v>51.845906902086675</v>
      </c>
      <c r="K218" s="3">
        <f>C218*100/$H218</f>
        <v>17.81701444622793</v>
      </c>
    </row>
    <row r="219" spans="1:11">
      <c r="A219" t="s">
        <v>83</v>
      </c>
      <c r="H219">
        <f t="shared" si="3"/>
        <v>0</v>
      </c>
    </row>
    <row r="220" spans="1:11">
      <c r="A220" t="s">
        <v>156</v>
      </c>
      <c r="B220" t="s">
        <v>9</v>
      </c>
      <c r="C220" t="s">
        <v>10</v>
      </c>
      <c r="H220">
        <f t="shared" si="3"/>
        <v>0</v>
      </c>
    </row>
    <row r="221" spans="1:11">
      <c r="A221">
        <v>169</v>
      </c>
      <c r="B221">
        <v>344</v>
      </c>
      <c r="C221">
        <v>110</v>
      </c>
      <c r="H221">
        <f t="shared" si="3"/>
        <v>623</v>
      </c>
      <c r="I221" s="3">
        <f>A221*100/$H221</f>
        <v>27.126805778491171</v>
      </c>
      <c r="J221" s="3">
        <f>B221*100/$H221</f>
        <v>55.216693418940608</v>
      </c>
      <c r="K221" s="3">
        <f>C221*100/$H221</f>
        <v>17.656500802568218</v>
      </c>
    </row>
    <row r="222" spans="1:11">
      <c r="A222" t="s">
        <v>84</v>
      </c>
      <c r="H222">
        <f t="shared" si="3"/>
        <v>0</v>
      </c>
    </row>
    <row r="223" spans="1:11">
      <c r="A223" t="s">
        <v>156</v>
      </c>
      <c r="B223" t="s">
        <v>9</v>
      </c>
      <c r="C223" t="s">
        <v>10</v>
      </c>
      <c r="H223">
        <f t="shared" si="3"/>
        <v>0</v>
      </c>
    </row>
    <row r="224" spans="1:11">
      <c r="A224">
        <v>161</v>
      </c>
      <c r="B224">
        <v>210</v>
      </c>
      <c r="C224">
        <v>252</v>
      </c>
      <c r="H224">
        <f t="shared" si="3"/>
        <v>623</v>
      </c>
      <c r="I224" s="3">
        <f>A224*100/$H224</f>
        <v>25.842696629213481</v>
      </c>
      <c r="J224" s="3">
        <f>B224*100/$H224</f>
        <v>33.707865168539328</v>
      </c>
      <c r="K224" s="3">
        <f>C224*100/$H224</f>
        <v>40.449438202247194</v>
      </c>
    </row>
    <row r="225" spans="1:11">
      <c r="A225" t="s">
        <v>85</v>
      </c>
      <c r="H225">
        <f t="shared" si="3"/>
        <v>0</v>
      </c>
    </row>
    <row r="226" spans="1:11">
      <c r="A226" t="s">
        <v>156</v>
      </c>
      <c r="B226" t="s">
        <v>9</v>
      </c>
      <c r="C226" t="s">
        <v>10</v>
      </c>
      <c r="H226">
        <f t="shared" si="3"/>
        <v>0</v>
      </c>
    </row>
    <row r="227" spans="1:11">
      <c r="A227">
        <v>228</v>
      </c>
      <c r="B227">
        <v>297</v>
      </c>
      <c r="C227">
        <v>98</v>
      </c>
      <c r="H227">
        <f t="shared" si="3"/>
        <v>623</v>
      </c>
      <c r="I227" s="3">
        <f>A227*100/$H227</f>
        <v>36.597110754414125</v>
      </c>
      <c r="J227" s="3">
        <f>B227*100/$H227</f>
        <v>47.672552166934189</v>
      </c>
      <c r="K227" s="3">
        <f>C227*100/$H227</f>
        <v>15.730337078651685</v>
      </c>
    </row>
    <row r="228" spans="1:11">
      <c r="A228" t="s">
        <v>86</v>
      </c>
      <c r="H228">
        <f t="shared" si="3"/>
        <v>0</v>
      </c>
    </row>
    <row r="229" spans="1:11">
      <c r="A229" t="s">
        <v>156</v>
      </c>
      <c r="B229" t="s">
        <v>9</v>
      </c>
      <c r="C229" t="s">
        <v>10</v>
      </c>
      <c r="H229">
        <f t="shared" si="3"/>
        <v>0</v>
      </c>
    </row>
    <row r="230" spans="1:11">
      <c r="A230">
        <v>172</v>
      </c>
      <c r="B230">
        <v>274</v>
      </c>
      <c r="C230">
        <v>177</v>
      </c>
      <c r="H230">
        <f t="shared" si="3"/>
        <v>623</v>
      </c>
      <c r="I230" s="3">
        <f>A230*100/$H230</f>
        <v>27.608346709470304</v>
      </c>
      <c r="J230" s="3">
        <f>B230*100/$H230</f>
        <v>43.980738362760832</v>
      </c>
      <c r="K230" s="3">
        <f>C230*100/$H230</f>
        <v>28.410914927768861</v>
      </c>
    </row>
    <row r="231" spans="1:11">
      <c r="A231" t="s">
        <v>87</v>
      </c>
      <c r="H231">
        <f t="shared" si="3"/>
        <v>0</v>
      </c>
    </row>
    <row r="232" spans="1:11">
      <c r="A232" t="s">
        <v>156</v>
      </c>
      <c r="B232" t="s">
        <v>9</v>
      </c>
      <c r="C232" t="s">
        <v>10</v>
      </c>
      <c r="H232">
        <f t="shared" si="3"/>
        <v>0</v>
      </c>
    </row>
    <row r="233" spans="1:11">
      <c r="A233">
        <v>191</v>
      </c>
      <c r="B233">
        <v>273</v>
      </c>
      <c r="C233">
        <v>159</v>
      </c>
      <c r="H233">
        <f t="shared" si="3"/>
        <v>623</v>
      </c>
      <c r="I233" s="3">
        <f>A233*100/$H233</f>
        <v>30.658105939004816</v>
      </c>
      <c r="J233" s="3">
        <f>B233*100/$H233</f>
        <v>43.820224719101127</v>
      </c>
      <c r="K233" s="3">
        <f>C233*100/$H233</f>
        <v>25.521669341894061</v>
      </c>
    </row>
    <row r="234" spans="1:11">
      <c r="A234" t="s">
        <v>88</v>
      </c>
      <c r="H234">
        <f t="shared" si="3"/>
        <v>0</v>
      </c>
    </row>
    <row r="235" spans="1:11">
      <c r="A235" t="s">
        <v>156</v>
      </c>
      <c r="B235" t="s">
        <v>9</v>
      </c>
      <c r="C235" t="s">
        <v>10</v>
      </c>
      <c r="H235">
        <f t="shared" si="3"/>
        <v>0</v>
      </c>
    </row>
    <row r="236" spans="1:11">
      <c r="A236">
        <v>166</v>
      </c>
      <c r="B236">
        <v>147</v>
      </c>
      <c r="C236">
        <v>310</v>
      </c>
      <c r="H236">
        <f t="shared" si="3"/>
        <v>623</v>
      </c>
      <c r="I236" s="3">
        <f>A236*100/$H236</f>
        <v>26.645264847512038</v>
      </c>
      <c r="J236" s="3">
        <f>B236*100/$H236</f>
        <v>23.59550561797753</v>
      </c>
      <c r="K236" s="3">
        <f>C236*100/$H236</f>
        <v>49.759229534510432</v>
      </c>
    </row>
    <row r="237" spans="1:11">
      <c r="A237" t="s">
        <v>89</v>
      </c>
      <c r="H237">
        <f t="shared" si="3"/>
        <v>0</v>
      </c>
    </row>
    <row r="238" spans="1:11">
      <c r="A238" t="s">
        <v>156</v>
      </c>
      <c r="B238" t="s">
        <v>9</v>
      </c>
      <c r="C238" t="s">
        <v>10</v>
      </c>
      <c r="H238">
        <f t="shared" si="3"/>
        <v>0</v>
      </c>
    </row>
    <row r="239" spans="1:11">
      <c r="A239">
        <v>191</v>
      </c>
      <c r="B239">
        <v>326</v>
      </c>
      <c r="C239">
        <v>106</v>
      </c>
      <c r="H239">
        <f t="shared" si="3"/>
        <v>623</v>
      </c>
      <c r="I239" s="3">
        <f>A239*100/$H239</f>
        <v>30.658105939004816</v>
      </c>
      <c r="J239" s="3">
        <f>B239*100/$H239</f>
        <v>52.327447833065811</v>
      </c>
      <c r="K239" s="3">
        <f>C239*100/$H239</f>
        <v>17.014446227929373</v>
      </c>
    </row>
    <row r="240" spans="1:11">
      <c r="A240" t="s">
        <v>90</v>
      </c>
      <c r="H240">
        <f t="shared" si="3"/>
        <v>0</v>
      </c>
    </row>
    <row r="241" spans="1:11">
      <c r="A241" t="s">
        <v>156</v>
      </c>
      <c r="B241" t="s">
        <v>9</v>
      </c>
      <c r="C241" t="s">
        <v>10</v>
      </c>
      <c r="H241">
        <f t="shared" si="3"/>
        <v>0</v>
      </c>
    </row>
    <row r="242" spans="1:11">
      <c r="A242">
        <v>188</v>
      </c>
      <c r="B242">
        <v>298</v>
      </c>
      <c r="C242">
        <v>137</v>
      </c>
      <c r="H242">
        <f t="shared" si="3"/>
        <v>623</v>
      </c>
      <c r="I242" s="3">
        <f>A242*100/$H242</f>
        <v>30.176565008025683</v>
      </c>
      <c r="J242" s="3">
        <f>B242*100/$H242</f>
        <v>47.833065810593901</v>
      </c>
      <c r="K242" s="3">
        <f>C242*100/$H242</f>
        <v>21.990369181380416</v>
      </c>
    </row>
    <row r="243" spans="1:11">
      <c r="A243" t="s">
        <v>157</v>
      </c>
    </row>
    <row r="244" spans="1:11">
      <c r="A244" t="s">
        <v>158</v>
      </c>
      <c r="B244" t="s">
        <v>159</v>
      </c>
    </row>
    <row r="245" spans="1:11">
      <c r="A245" t="s">
        <v>160</v>
      </c>
      <c r="B245">
        <v>623</v>
      </c>
    </row>
    <row r="246" spans="1:11">
      <c r="A246" t="s">
        <v>164</v>
      </c>
    </row>
    <row r="247" spans="1:11">
      <c r="A247" t="s">
        <v>161</v>
      </c>
      <c r="B247" t="s">
        <v>162</v>
      </c>
      <c r="C247" t="s">
        <v>158</v>
      </c>
    </row>
    <row r="248" spans="1:11">
      <c r="A248">
        <v>0</v>
      </c>
      <c r="B248" t="s">
        <v>163</v>
      </c>
      <c r="C248" t="s">
        <v>163</v>
      </c>
    </row>
  </sheetData>
  <conditionalFormatting sqref="I1:N1048576">
    <cfRule type="colorScale" priority="1">
      <colorScale>
        <cfvo type="num" val="0"/>
        <cfvo type="num" val="50"/>
        <cfvo type="num" val="100"/>
        <color rgb="FFFFF391"/>
        <color rgb="FFFF8315"/>
        <color rgb="FF8A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Total</vt:lpstr>
      <vt:lpstr>Tris croisés</vt:lpstr>
      <vt:lpstr>Étudiants</vt:lpstr>
      <vt:lpstr>Enseignants</vt:lpstr>
      <vt:lpstr>Chercheurs</vt:lpstr>
      <vt:lpstr>Chargés d'études</vt:lpstr>
      <vt:lpstr>Édition</vt:lpstr>
      <vt:lpstr>Épisodiques</vt:lpstr>
      <vt:lpstr>Réguliers</vt:lpstr>
      <vt:lpstr>Sémio</vt:lpstr>
      <vt:lpstr>NonSémio</vt:lpstr>
      <vt:lpstr>Originaux</vt:lpstr>
      <vt:lpstr>Classiques</vt:lpstr>
      <vt:lpstr>Concepteurs</vt:lpstr>
      <vt:lpstr>Réalisateurs</vt:lpstr>
      <vt:lpstr>C+R</vt:lpstr>
      <vt:lpstr>Francophones</vt:lpstr>
      <vt:lpstr>Anglophones</vt:lpstr>
      <vt:lpstr>Total en ligne</vt:lpstr>
    </vt:vector>
  </TitlesOfParts>
  <Company>UTM/Géo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Jégou</dc:creator>
  <cp:lastModifiedBy>Laurent Jégou</cp:lastModifiedBy>
  <dcterms:created xsi:type="dcterms:W3CDTF">2013-01-26T10:17:13Z</dcterms:created>
  <dcterms:modified xsi:type="dcterms:W3CDTF">2013-08-29T06:42:43Z</dcterms:modified>
</cp:coreProperties>
</file>